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laboramds-my.sharepoint.com/personal/arios_desarrollosocial_cl/Documents/Escritorio/REAJ/"/>
    </mc:Choice>
  </mc:AlternateContent>
  <xr:revisionPtr revIDLastSave="29" documentId="13_ncr:1_{5D1BE7F9-0A04-48CB-84CD-082CEE7421DC}" xr6:coauthVersionLast="47" xr6:coauthVersionMax="47" xr10:uidLastSave="{AB3590F8-FEE9-4255-94D2-FBAD8E2A6CA9}"/>
  <workbookProtection workbookPassword="DAEC" lockStructure="1"/>
  <bookViews>
    <workbookView xWindow="-120" yWindow="-120" windowWidth="20730" windowHeight="11160" xr2:uid="{00000000-000D-0000-FFFF-FFFF00000000}"/>
  </bookViews>
  <sheets>
    <sheet name="Calculo D.304" sheetId="2" r:id="rId1"/>
    <sheet name="Indices" sheetId="3" state="hidden" r:id="rId2"/>
    <sheet name="Proyeccion IPC" sheetId="4" r:id="rId3"/>
  </sheets>
  <definedNames>
    <definedName name="__xlnm.Print_Area" localSheetId="0">'Calculo D.304'!$A$1:$K$63</definedName>
    <definedName name="_xlnm.Print_Area" localSheetId="0">'Calculo D.304'!$A$1:$K$63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2" l="1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31" i="2"/>
  <c r="E32" i="2"/>
  <c r="E33" i="2"/>
  <c r="E31" i="2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22" i="4"/>
  <c r="B23" i="4"/>
  <c r="B24" i="4"/>
  <c r="B25" i="4"/>
  <c r="B26" i="4"/>
  <c r="B27" i="4"/>
  <c r="B28" i="4"/>
  <c r="B29" i="4"/>
  <c r="B30" i="4"/>
  <c r="B31" i="4"/>
  <c r="B32" i="4"/>
  <c r="J26" i="2"/>
  <c r="F15" i="2"/>
  <c r="F14" i="2"/>
  <c r="F13" i="2"/>
  <c r="F16" i="2" s="1"/>
  <c r="F17" i="2" s="1"/>
  <c r="C23" i="3"/>
  <c r="H23" i="3"/>
  <c r="D23" i="3"/>
  <c r="H25" i="3"/>
  <c r="G25" i="3"/>
  <c r="F25" i="3"/>
  <c r="E25" i="3"/>
  <c r="D25" i="3"/>
  <c r="C25" i="3"/>
  <c r="N21" i="3"/>
  <c r="M21" i="3"/>
  <c r="Q20" i="3"/>
  <c r="R20" i="3"/>
  <c r="N20" i="3"/>
  <c r="M20" i="3"/>
  <c r="Q19" i="3"/>
  <c r="R19" i="3"/>
  <c r="N19" i="3"/>
  <c r="M19" i="3"/>
  <c r="Q18" i="3"/>
  <c r="R18" i="3"/>
  <c r="N18" i="3"/>
  <c r="M18" i="3"/>
  <c r="Q17" i="3"/>
  <c r="R17" i="3"/>
  <c r="N17" i="3"/>
  <c r="M17" i="3"/>
  <c r="Q16" i="3"/>
  <c r="R16" i="3"/>
  <c r="N16" i="3"/>
  <c r="M16" i="3"/>
  <c r="Q15" i="3"/>
  <c r="R15" i="3"/>
  <c r="N15" i="3"/>
  <c r="M15" i="3"/>
  <c r="Q14" i="3"/>
  <c r="R14" i="3"/>
  <c r="N14" i="3"/>
  <c r="M14" i="3"/>
  <c r="Q13" i="3"/>
  <c r="R13" i="3"/>
  <c r="N13" i="3"/>
  <c r="M13" i="3"/>
  <c r="Q12" i="3"/>
  <c r="R12" i="3"/>
  <c r="N12" i="3"/>
  <c r="M12" i="3"/>
  <c r="Q11" i="3"/>
  <c r="R11" i="3"/>
  <c r="N11" i="3"/>
  <c r="M11" i="3"/>
  <c r="Q10" i="3"/>
  <c r="R10" i="3"/>
  <c r="N10" i="3"/>
  <c r="M10" i="3"/>
  <c r="Q9" i="3"/>
  <c r="R9" i="3"/>
  <c r="N9" i="3"/>
  <c r="M9" i="3"/>
  <c r="Q8" i="3"/>
  <c r="R8" i="3"/>
  <c r="N8" i="3"/>
  <c r="M8" i="3"/>
  <c r="Q7" i="3"/>
  <c r="R7" i="3"/>
  <c r="N7" i="3"/>
  <c r="M7" i="3"/>
  <c r="Q6" i="3"/>
  <c r="R6" i="3"/>
  <c r="N6" i="3"/>
  <c r="M6" i="3"/>
  <c r="Q5" i="3"/>
  <c r="D5" i="3"/>
  <c r="I14" i="2"/>
  <c r="I11" i="3" l="1"/>
  <c r="F19" i="2"/>
  <c r="I19" i="2"/>
  <c r="I20" i="3"/>
  <c r="I5" i="3"/>
  <c r="I15" i="3"/>
  <c r="E41" i="2" s="1"/>
  <c r="I17" i="3"/>
  <c r="E43" i="2" s="1"/>
  <c r="I9" i="3"/>
  <c r="E35" i="2" s="1"/>
  <c r="H35" i="2" s="1"/>
  <c r="J35" i="2" s="1"/>
  <c r="I14" i="3"/>
  <c r="E40" i="2" s="1"/>
  <c r="I10" i="3"/>
  <c r="E36" i="2" s="1"/>
  <c r="I8" i="3"/>
  <c r="E34" i="2" s="1"/>
  <c r="I19" i="3"/>
  <c r="E45" i="2" s="1"/>
  <c r="I7" i="3"/>
  <c r="I16" i="3"/>
  <c r="E42" i="2" s="1"/>
  <c r="I13" i="3"/>
  <c r="E39" i="2" s="1"/>
  <c r="I18" i="3"/>
  <c r="E44" i="2" s="1"/>
  <c r="I6" i="3"/>
  <c r="I12" i="3"/>
  <c r="E38" i="2" s="1"/>
  <c r="I18" i="2" l="1"/>
  <c r="E47" i="2" s="1"/>
  <c r="E46" i="2"/>
  <c r="S11" i="3"/>
  <c r="E37" i="2"/>
  <c r="S12" i="3"/>
  <c r="S10" i="3"/>
  <c r="S15" i="3"/>
  <c r="S19" i="3"/>
  <c r="S6" i="3"/>
  <c r="S14" i="3"/>
  <c r="H39" i="2"/>
  <c r="J39" i="2" s="1"/>
  <c r="H36" i="2"/>
  <c r="J36" i="2" s="1"/>
  <c r="H34" i="2"/>
  <c r="J34" i="2" s="1"/>
  <c r="H33" i="2"/>
  <c r="J33" i="2" s="1"/>
  <c r="H40" i="2"/>
  <c r="J40" i="2" s="1"/>
  <c r="H38" i="2"/>
  <c r="J38" i="2" s="1"/>
  <c r="H31" i="2"/>
  <c r="J31" i="2" s="1"/>
  <c r="H41" i="2"/>
  <c r="J41" i="2" s="1"/>
  <c r="H32" i="2"/>
  <c r="J32" i="2" s="1"/>
  <c r="H42" i="2"/>
  <c r="J42" i="2" s="1"/>
  <c r="H45" i="2"/>
  <c r="J45" i="2" s="1"/>
  <c r="H44" i="2"/>
  <c r="J44" i="2" s="1"/>
  <c r="H43" i="2"/>
  <c r="J43" i="2" s="1"/>
  <c r="S7" i="3"/>
  <c r="S20" i="3"/>
  <c r="I25" i="3"/>
  <c r="S8" i="3"/>
  <c r="S18" i="3"/>
  <c r="S9" i="3"/>
  <c r="S16" i="3"/>
  <c r="S13" i="3"/>
  <c r="S17" i="3"/>
  <c r="H37" i="2" l="1"/>
  <c r="J37" i="2" s="1"/>
  <c r="H46" i="2"/>
  <c r="J46" i="2" s="1"/>
  <c r="E48" i="2"/>
  <c r="H48" i="2" s="1"/>
  <c r="J48" i="2" s="1"/>
  <c r="E49" i="2"/>
  <c r="H49" i="2" s="1"/>
  <c r="J49" i="2" s="1"/>
  <c r="H47" i="2"/>
  <c r="J47" i="2" s="1"/>
  <c r="E50" i="2"/>
  <c r="H50" i="2" s="1"/>
  <c r="J50" i="2" s="1"/>
  <c r="J52" i="2" l="1"/>
  <c r="J27" i="2" s="1"/>
</calcChain>
</file>

<file path=xl/sharedStrings.xml><?xml version="1.0" encoding="utf-8"?>
<sst xmlns="http://schemas.openxmlformats.org/spreadsheetml/2006/main" count="69" uniqueCount="65">
  <si>
    <t>Cálculo de Reajuste Decreto 304/2023</t>
  </si>
  <si>
    <t>(Insertar informacion en campos en blanco)</t>
  </si>
  <si>
    <t>Nombre de la Obra</t>
  </si>
  <si>
    <t>ABC</t>
  </si>
  <si>
    <t>Safi</t>
  </si>
  <si>
    <t>Ejemplo 1</t>
  </si>
  <si>
    <t>Contratista</t>
  </si>
  <si>
    <t>Contrato reajustable</t>
  </si>
  <si>
    <t>SI/NO</t>
  </si>
  <si>
    <t>Costo Directo sin IVA $</t>
  </si>
  <si>
    <t>Intensidad de uso de factores</t>
  </si>
  <si>
    <t>Gastos Generales sin IVA $</t>
  </si>
  <si>
    <t>Mano de Obra</t>
  </si>
  <si>
    <t>Utilidades sin IVA $</t>
  </si>
  <si>
    <t>Materiales</t>
  </si>
  <si>
    <t>Monto Total Neto $</t>
  </si>
  <si>
    <t>Maquinarias</t>
  </si>
  <si>
    <t>% Gastos Grales sobre Costos Directos</t>
  </si>
  <si>
    <t>Total</t>
  </si>
  <si>
    <t>% Utilidades sobre Costos Directos</t>
  </si>
  <si>
    <t>Fechas de reajuste</t>
  </si>
  <si>
    <t xml:space="preserve">IVA (19%) $ </t>
  </si>
  <si>
    <t>mes base</t>
  </si>
  <si>
    <t>Monto del Contrato c/IVA $</t>
  </si>
  <si>
    <t>mes término</t>
  </si>
  <si>
    <t>Valores proformas $</t>
  </si>
  <si>
    <t>F. Ajuste Saldo</t>
  </si>
  <si>
    <t>Monto Total del Contrato Adjudicado $</t>
  </si>
  <si>
    <t>Razón U/CB</t>
  </si>
  <si>
    <t>Monto recomendado Obras Civiles</t>
  </si>
  <si>
    <t>G. acum. en EP anteriores a Sep. 2021 bruto</t>
  </si>
  <si>
    <t>20% del Monto Contrato como tope de pago reajuste $</t>
  </si>
  <si>
    <t>Diferencia  monto reajuste complementario vs 20% tope$</t>
  </si>
  <si>
    <t>Cuadro Detalle Cálculo de Reajuste Decreto Supremo 304/2023</t>
  </si>
  <si>
    <t>N° EP</t>
  </si>
  <si>
    <t>Mes de EP (2)</t>
  </si>
  <si>
    <t>Factor de Reajuste PT/100</t>
  </si>
  <si>
    <t>Monto Obra EP$ (4)</t>
  </si>
  <si>
    <t>Monto Obra EP Descontadas las utilidades $ (5)</t>
  </si>
  <si>
    <t>Reajuste según DS 304 $
(A)</t>
  </si>
  <si>
    <t>Reajustes del contrato  $
(B)</t>
  </si>
  <si>
    <t>Diferencia reajuste a pagar EP $
 (A)-(B)</t>
  </si>
  <si>
    <t>resto</t>
  </si>
  <si>
    <t>Saldos C.</t>
  </si>
  <si>
    <t>Total Acumulado reajuste complementario $</t>
  </si>
  <si>
    <t>(2) Considerar EP cursados desde septiembre 2021 hasta final del contrato o hasta enterar el max 20% recomendado.</t>
  </si>
  <si>
    <r>
      <t xml:space="preserve">(3) Se refiere al indice del mes anterior al que se cursó el Estado de Pago sobre el cual se está aplicando el polinomio. </t>
    </r>
    <r>
      <rPr>
        <b/>
        <sz val="10"/>
        <color indexed="8"/>
        <rFont val="Calibri"/>
        <family val="2"/>
      </rPr>
      <t>El pago es en valor nominal</t>
    </r>
  </si>
  <si>
    <r>
      <t xml:space="preserve">(4) Monto Obra EP, incluye Costos Directos+Gtos Grales+Utilidades+IVA, </t>
    </r>
    <r>
      <rPr>
        <b/>
        <sz val="10"/>
        <color indexed="8"/>
        <rFont val="Calibri"/>
        <family val="2"/>
      </rPr>
      <t>excluye PROFORMAS</t>
    </r>
  </si>
  <si>
    <t>Índices de Costos</t>
  </si>
  <si>
    <t>IPC</t>
  </si>
  <si>
    <t>Periodo</t>
  </si>
  <si>
    <t>Cemento</t>
  </si>
  <si>
    <t>Hormigón</t>
  </si>
  <si>
    <t>Prod. Metalicos estructurales</t>
  </si>
  <si>
    <t>Maquinaria</t>
  </si>
  <si>
    <r>
      <t>P</t>
    </r>
    <r>
      <rPr>
        <b/>
        <vertAlign val="subscript"/>
        <sz val="11"/>
        <color indexed="9"/>
        <rFont val="Calibri"/>
        <family val="2"/>
      </rPr>
      <t>t</t>
    </r>
  </si>
  <si>
    <t>Mes</t>
  </si>
  <si>
    <t>Índice</t>
  </si>
  <si>
    <t>Var. Mes</t>
  </si>
  <si>
    <t>Var Acum.</t>
  </si>
  <si>
    <t>Pond</t>
  </si>
  <si>
    <t>Si</t>
  </si>
  <si>
    <t>No</t>
  </si>
  <si>
    <t>Indice del mes anterior (3)</t>
  </si>
  <si>
    <t>(5) EP (4) menos el porcentaje de Utilidades y el IVA de las utilidades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</si>
</sst>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&quot;$&quot;\-#,##0"/>
    <numFmt numFmtId="164" formatCode="0.0000"/>
    <numFmt numFmtId="165" formatCode="#,##0.0000"/>
  </numFmts>
  <fonts count="23" x14ac:knownFonts="1">
    <font>
      <sz val="11"/>
      <color indexed="8"/>
      <name val="Calibri"/>
      <family val="2"/>
      <charset val="1"/>
    </font>
    <font>
      <u/>
      <sz val="11"/>
      <color indexed="30"/>
      <name val="Calibri"/>
      <family val="2"/>
      <charset val="1"/>
    </font>
    <font>
      <sz val="11"/>
      <color indexed="8"/>
      <name val="Calibri"/>
      <family val="2"/>
      <charset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u/>
      <sz val="10"/>
      <color indexed="3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vertAlign val="subscript"/>
      <sz val="11"/>
      <color indexed="9"/>
      <name val="Calibri"/>
      <family val="2"/>
    </font>
    <font>
      <sz val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18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31"/>
      </patternFill>
    </fill>
    <fill>
      <patternFill patternType="solid">
        <fgColor rgb="FF4472C4"/>
        <bgColor indexed="64"/>
      </patternFill>
    </fill>
    <fill>
      <patternFill patternType="solid">
        <fgColor theme="4" tint="0.39997558519241921"/>
        <bgColor rgb="FF4472C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9E1F2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rgb="FF8EA9DB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9" fontId="2" fillId="0" borderId="0" applyFill="0" applyBorder="0" applyProtection="0"/>
  </cellStyleXfs>
  <cellXfs count="157">
    <xf numFmtId="0" fontId="0" fillId="0" borderId="0" xfId="0"/>
    <xf numFmtId="17" fontId="8" fillId="0" borderId="1" xfId="0" applyNumberFormat="1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0" fontId="18" fillId="5" borderId="36" xfId="0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7" fillId="7" borderId="37" xfId="0" applyFont="1" applyFill="1" applyBorder="1" applyAlignment="1">
      <alignment horizontal="center" vertical="center" wrapText="1"/>
    </xf>
    <xf numFmtId="17" fontId="19" fillId="8" borderId="36" xfId="0" applyNumberFormat="1" applyFont="1" applyFill="1" applyBorder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19" fillId="9" borderId="0" xfId="0" applyFont="1" applyFill="1"/>
    <xf numFmtId="17" fontId="0" fillId="10" borderId="37" xfId="0" applyNumberFormat="1" applyFill="1" applyBorder="1" applyAlignment="1">
      <alignment horizontal="center"/>
    </xf>
    <xf numFmtId="2" fontId="0" fillId="10" borderId="37" xfId="0" applyNumberForma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17" fontId="19" fillId="0" borderId="3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10" fontId="2" fillId="0" borderId="37" xfId="2" applyNumberFormat="1" applyBorder="1" applyAlignment="1">
      <alignment horizontal="center" vertical="center"/>
    </xf>
    <xf numFmtId="0" fontId="20" fillId="11" borderId="0" xfId="0" applyFont="1" applyFill="1"/>
    <xf numFmtId="9" fontId="21" fillId="11" borderId="1" xfId="0" applyNumberFormat="1" applyFont="1" applyFill="1" applyBorder="1"/>
    <xf numFmtId="9" fontId="21" fillId="12" borderId="1" xfId="0" applyNumberFormat="1" applyFont="1" applyFill="1" applyBorder="1"/>
    <xf numFmtId="0" fontId="15" fillId="0" borderId="0" xfId="0" applyFont="1"/>
    <xf numFmtId="3" fontId="4" fillId="2" borderId="1" xfId="0" applyNumberFormat="1" applyFont="1" applyFill="1" applyBorder="1"/>
    <xf numFmtId="0" fontId="7" fillId="13" borderId="1" xfId="0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Protection="1">
      <protection locked="0"/>
    </xf>
    <xf numFmtId="0" fontId="0" fillId="0" borderId="1" xfId="0" applyBorder="1"/>
    <xf numFmtId="2" fontId="0" fillId="14" borderId="1" xfId="0" applyNumberFormat="1" applyFill="1" applyBorder="1"/>
    <xf numFmtId="9" fontId="3" fillId="10" borderId="1" xfId="2" applyFont="1" applyFill="1" applyBorder="1" applyAlignment="1" applyProtection="1">
      <alignment horizontal="right" vertical="center"/>
      <protection locked="0"/>
    </xf>
    <xf numFmtId="3" fontId="3" fillId="10" borderId="1" xfId="0" applyNumberFormat="1" applyFont="1" applyFill="1" applyBorder="1" applyProtection="1">
      <protection locked="0"/>
    </xf>
    <xf numFmtId="3" fontId="3" fillId="15" borderId="1" xfId="0" applyNumberFormat="1" applyFont="1" applyFill="1" applyBorder="1" applyProtection="1">
      <protection locked="0"/>
    </xf>
    <xf numFmtId="3" fontId="3" fillId="2" borderId="3" xfId="0" applyNumberFormat="1" applyFont="1" applyFill="1" applyBorder="1"/>
    <xf numFmtId="3" fontId="3" fillId="10" borderId="4" xfId="0" applyNumberFormat="1" applyFont="1" applyFill="1" applyBorder="1" applyProtection="1">
      <protection locked="0"/>
    </xf>
    <xf numFmtId="3" fontId="3" fillId="2" borderId="4" xfId="0" applyNumberFormat="1" applyFont="1" applyFill="1" applyBorder="1"/>
    <xf numFmtId="3" fontId="3" fillId="15" borderId="4" xfId="0" applyNumberFormat="1" applyFont="1" applyFill="1" applyBorder="1" applyProtection="1">
      <protection locked="0"/>
    </xf>
    <xf numFmtId="3" fontId="3" fillId="2" borderId="5" xfId="0" applyNumberFormat="1" applyFont="1" applyFill="1" applyBorder="1"/>
    <xf numFmtId="3" fontId="3" fillId="10" borderId="6" xfId="0" applyNumberFormat="1" applyFont="1" applyFill="1" applyBorder="1" applyProtection="1">
      <protection locked="0"/>
    </xf>
    <xf numFmtId="3" fontId="3" fillId="2" borderId="6" xfId="0" applyNumberFormat="1" applyFont="1" applyFill="1" applyBorder="1"/>
    <xf numFmtId="3" fontId="3" fillId="15" borderId="6" xfId="0" applyNumberFormat="1" applyFont="1" applyFill="1" applyBorder="1" applyProtection="1">
      <protection locked="0"/>
    </xf>
    <xf numFmtId="3" fontId="3" fillId="2" borderId="7" xfId="0" applyNumberFormat="1" applyFont="1" applyFill="1" applyBorder="1"/>
    <xf numFmtId="3" fontId="3" fillId="10" borderId="10" xfId="0" applyNumberFormat="1" applyFont="1" applyFill="1" applyBorder="1" applyProtection="1">
      <protection locked="0"/>
    </xf>
    <xf numFmtId="3" fontId="3" fillId="2" borderId="10" xfId="0" applyNumberFormat="1" applyFont="1" applyFill="1" applyBorder="1"/>
    <xf numFmtId="3" fontId="3" fillId="15" borderId="10" xfId="0" applyNumberFormat="1" applyFont="1" applyFill="1" applyBorder="1" applyProtection="1">
      <protection locked="0"/>
    </xf>
    <xf numFmtId="164" fontId="3" fillId="16" borderId="1" xfId="2" applyNumberFormat="1" applyFont="1" applyFill="1" applyBorder="1" applyProtection="1"/>
    <xf numFmtId="164" fontId="3" fillId="16" borderId="4" xfId="2" applyNumberFormat="1" applyFont="1" applyFill="1" applyBorder="1" applyProtection="1"/>
    <xf numFmtId="164" fontId="3" fillId="16" borderId="6" xfId="2" applyNumberFormat="1" applyFont="1" applyFill="1" applyBorder="1" applyProtection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0" borderId="0" xfId="0" applyFont="1"/>
    <xf numFmtId="0" fontId="6" fillId="3" borderId="0" xfId="1" applyNumberFormat="1" applyFont="1" applyFill="1" applyBorder="1" applyAlignment="1" applyProtection="1">
      <alignment horizontal="left"/>
    </xf>
    <xf numFmtId="9" fontId="3" fillId="10" borderId="1" xfId="2" applyFont="1" applyFill="1" applyBorder="1" applyAlignment="1" applyProtection="1">
      <alignment horizontal="right" vertical="center"/>
    </xf>
    <xf numFmtId="3" fontId="3" fillId="3" borderId="0" xfId="0" applyNumberFormat="1" applyFont="1" applyFill="1"/>
    <xf numFmtId="0" fontId="3" fillId="10" borderId="0" xfId="0" applyFont="1" applyFill="1"/>
    <xf numFmtId="0" fontId="0" fillId="10" borderId="0" xfId="0" applyFill="1"/>
    <xf numFmtId="0" fontId="3" fillId="3" borderId="0" xfId="0" applyFont="1" applyFill="1" applyAlignment="1">
      <alignment horizontal="left"/>
    </xf>
    <xf numFmtId="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9" fillId="3" borderId="0" xfId="0" applyFont="1" applyFill="1"/>
    <xf numFmtId="0" fontId="10" fillId="3" borderId="0" xfId="0" applyFont="1" applyFill="1"/>
    <xf numFmtId="0" fontId="3" fillId="4" borderId="16" xfId="0" applyFont="1" applyFill="1" applyBorder="1" applyAlignment="1">
      <alignment horizontal="left"/>
    </xf>
    <xf numFmtId="0" fontId="3" fillId="4" borderId="17" xfId="0" applyFont="1" applyFill="1" applyBorder="1"/>
    <xf numFmtId="0" fontId="3" fillId="4" borderId="18" xfId="0" applyFont="1" applyFill="1" applyBorder="1"/>
    <xf numFmtId="0" fontId="3" fillId="4" borderId="19" xfId="0" applyFont="1" applyFill="1" applyBorder="1" applyAlignment="1">
      <alignment horizontal="left"/>
    </xf>
    <xf numFmtId="0" fontId="3" fillId="4" borderId="0" xfId="0" applyFont="1" applyFill="1"/>
    <xf numFmtId="0" fontId="3" fillId="4" borderId="20" xfId="0" applyFont="1" applyFill="1" applyBorder="1"/>
    <xf numFmtId="0" fontId="3" fillId="4" borderId="21" xfId="0" applyFont="1" applyFill="1" applyBorder="1"/>
    <xf numFmtId="0" fontId="3" fillId="4" borderId="22" xfId="0" applyFont="1" applyFill="1" applyBorder="1"/>
    <xf numFmtId="0" fontId="3" fillId="0" borderId="0" xfId="0" applyFont="1" applyAlignment="1">
      <alignment horizontal="center"/>
    </xf>
    <xf numFmtId="164" fontId="3" fillId="16" borderId="10" xfId="2" applyNumberFormat="1" applyFont="1" applyFill="1" applyBorder="1" applyProtection="1"/>
    <xf numFmtId="3" fontId="3" fillId="2" borderId="24" xfId="0" applyNumberFormat="1" applyFont="1" applyFill="1" applyBorder="1"/>
    <xf numFmtId="0" fontId="3" fillId="4" borderId="25" xfId="0" applyFont="1" applyFill="1" applyBorder="1" applyAlignment="1">
      <alignment horizontal="left"/>
    </xf>
    <xf numFmtId="0" fontId="4" fillId="18" borderId="1" xfId="0" applyFont="1" applyFill="1" applyBorder="1" applyAlignment="1">
      <alignment horizontal="center"/>
    </xf>
    <xf numFmtId="10" fontId="13" fillId="10" borderId="0" xfId="2" applyNumberFormat="1" applyFont="1" applyFill="1" applyBorder="1" applyProtection="1"/>
    <xf numFmtId="6" fontId="3" fillId="15" borderId="0" xfId="0" applyNumberFormat="1" applyFont="1" applyFill="1" applyAlignment="1" applyProtection="1">
      <alignment horizontal="right"/>
      <protection locked="0"/>
    </xf>
    <xf numFmtId="0" fontId="3" fillId="15" borderId="0" xfId="0" applyFont="1" applyFill="1" applyAlignment="1" applyProtection="1">
      <alignment horizontal="right"/>
      <protection locked="0"/>
    </xf>
    <xf numFmtId="0" fontId="4" fillId="23" borderId="0" xfId="0" applyFont="1" applyFill="1" applyAlignment="1">
      <alignment horizontal="left" wrapText="1"/>
    </xf>
    <xf numFmtId="3" fontId="3" fillId="23" borderId="0" xfId="0" applyNumberFormat="1" applyFont="1" applyFill="1" applyAlignment="1">
      <alignment horizontal="right" vertical="center"/>
    </xf>
    <xf numFmtId="0" fontId="4" fillId="10" borderId="0" xfId="0" applyFont="1" applyFill="1"/>
    <xf numFmtId="3" fontId="3" fillId="15" borderId="1" xfId="0" applyNumberFormat="1" applyFont="1" applyFill="1" applyBorder="1" applyAlignment="1" applyProtection="1">
      <alignment horizontal="right"/>
      <protection locked="0"/>
    </xf>
    <xf numFmtId="3" fontId="3" fillId="10" borderId="1" xfId="0" applyNumberFormat="1" applyFont="1" applyFill="1" applyBorder="1" applyAlignment="1" applyProtection="1">
      <alignment horizontal="right"/>
      <protection locked="0"/>
    </xf>
    <xf numFmtId="0" fontId="4" fillId="24" borderId="1" xfId="0" applyFont="1" applyFill="1" applyBorder="1" applyAlignment="1">
      <alignment horizontal="left"/>
    </xf>
    <xf numFmtId="3" fontId="3" fillId="24" borderId="1" xfId="0" applyNumberFormat="1" applyFont="1" applyFill="1" applyBorder="1" applyAlignment="1">
      <alignment horizontal="right" vertical="center"/>
    </xf>
    <xf numFmtId="10" fontId="3" fillId="24" borderId="1" xfId="0" applyNumberFormat="1" applyFont="1" applyFill="1" applyBorder="1"/>
    <xf numFmtId="0" fontId="22" fillId="25" borderId="1" xfId="0" applyFont="1" applyFill="1" applyBorder="1"/>
    <xf numFmtId="0" fontId="4" fillId="25" borderId="1" xfId="0" applyFont="1" applyFill="1" applyBorder="1"/>
    <xf numFmtId="10" fontId="13" fillId="25" borderId="1" xfId="2" applyNumberFormat="1" applyFont="1" applyFill="1" applyBorder="1" applyProtection="1"/>
    <xf numFmtId="165" fontId="3" fillId="25" borderId="1" xfId="0" applyNumberFormat="1" applyFont="1" applyFill="1" applyBorder="1" applyAlignment="1">
      <alignment horizontal="right" vertical="center"/>
    </xf>
    <xf numFmtId="17" fontId="4" fillId="18" borderId="1" xfId="0" applyNumberFormat="1" applyFont="1" applyFill="1" applyBorder="1" applyAlignment="1">
      <alignment horizontal="center"/>
    </xf>
    <xf numFmtId="164" fontId="3" fillId="16" borderId="39" xfId="2" applyNumberFormat="1" applyFont="1" applyFill="1" applyBorder="1" applyProtection="1"/>
    <xf numFmtId="3" fontId="3" fillId="10" borderId="39" xfId="0" applyNumberFormat="1" applyFont="1" applyFill="1" applyBorder="1" applyProtection="1">
      <protection locked="0"/>
    </xf>
    <xf numFmtId="3" fontId="3" fillId="2" borderId="39" xfId="0" applyNumberFormat="1" applyFont="1" applyFill="1" applyBorder="1"/>
    <xf numFmtId="3" fontId="3" fillId="15" borderId="39" xfId="0" applyNumberFormat="1" applyFont="1" applyFill="1" applyBorder="1" applyProtection="1">
      <protection locked="0"/>
    </xf>
    <xf numFmtId="3" fontId="3" fillId="2" borderId="41" xfId="0" applyNumberFormat="1" applyFont="1" applyFill="1" applyBorder="1"/>
    <xf numFmtId="0" fontId="7" fillId="13" borderId="15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17" fontId="8" fillId="0" borderId="1" xfId="0" applyNumberFormat="1" applyFont="1" applyBorder="1"/>
    <xf numFmtId="17" fontId="8" fillId="0" borderId="6" xfId="0" applyNumberFormat="1" applyFont="1" applyBorder="1"/>
    <xf numFmtId="17" fontId="8" fillId="0" borderId="10" xfId="0" applyNumberFormat="1" applyFont="1" applyBorder="1"/>
    <xf numFmtId="3" fontId="3" fillId="2" borderId="44" xfId="0" applyNumberFormat="1" applyFont="1" applyFill="1" applyBorder="1"/>
    <xf numFmtId="17" fontId="8" fillId="0" borderId="4" xfId="0" applyNumberFormat="1" applyFont="1" applyBorder="1"/>
    <xf numFmtId="17" fontId="8" fillId="0" borderId="39" xfId="0" applyNumberFormat="1" applyFont="1" applyBorder="1"/>
    <xf numFmtId="17" fontId="4" fillId="0" borderId="1" xfId="0" applyNumberFormat="1" applyFont="1" applyBorder="1" applyAlignment="1" applyProtection="1">
      <alignment horizontal="center"/>
      <protection locked="0"/>
    </xf>
    <xf numFmtId="3" fontId="3" fillId="2" borderId="46" xfId="0" applyNumberFormat="1" applyFont="1" applyFill="1" applyBorder="1"/>
    <xf numFmtId="17" fontId="8" fillId="0" borderId="8" xfId="0" applyNumberFormat="1" applyFont="1" applyBorder="1" applyAlignment="1">
      <alignment horizontal="center"/>
    </xf>
    <xf numFmtId="164" fontId="3" fillId="16" borderId="8" xfId="2" applyNumberFormat="1" applyFont="1" applyFill="1" applyBorder="1" applyProtection="1"/>
    <xf numFmtId="3" fontId="3" fillId="0" borderId="8" xfId="0" applyNumberFormat="1" applyFont="1" applyBorder="1" applyProtection="1">
      <protection locked="0"/>
    </xf>
    <xf numFmtId="3" fontId="3" fillId="2" borderId="8" xfId="0" applyNumberFormat="1" applyFont="1" applyFill="1" applyBorder="1"/>
    <xf numFmtId="3" fontId="3" fillId="15" borderId="8" xfId="0" applyNumberFormat="1" applyFont="1" applyFill="1" applyBorder="1"/>
    <xf numFmtId="3" fontId="3" fillId="2" borderId="9" xfId="0" applyNumberFormat="1" applyFont="1" applyFill="1" applyBorder="1"/>
    <xf numFmtId="0" fontId="14" fillId="17" borderId="16" xfId="0" applyFont="1" applyFill="1" applyBorder="1" applyAlignment="1">
      <alignment horizontal="center"/>
    </xf>
    <xf numFmtId="0" fontId="14" fillId="17" borderId="17" xfId="0" applyFont="1" applyFill="1" applyBorder="1" applyAlignment="1">
      <alignment horizontal="center"/>
    </xf>
    <xf numFmtId="0" fontId="14" fillId="17" borderId="18" xfId="0" applyFont="1" applyFill="1" applyBorder="1" applyAlignment="1">
      <alignment horizontal="center"/>
    </xf>
    <xf numFmtId="0" fontId="14" fillId="17" borderId="25" xfId="0" applyFont="1" applyFill="1" applyBorder="1" applyAlignment="1">
      <alignment horizontal="center"/>
    </xf>
    <xf numFmtId="0" fontId="14" fillId="17" borderId="21" xfId="0" applyFont="1" applyFill="1" applyBorder="1" applyAlignment="1">
      <alignment horizontal="center"/>
    </xf>
    <xf numFmtId="0" fontId="14" fillId="17" borderId="22" xfId="0" applyFont="1" applyFill="1" applyBorder="1" applyAlignment="1">
      <alignment horizontal="center"/>
    </xf>
    <xf numFmtId="0" fontId="4" fillId="24" borderId="1" xfId="0" applyFont="1" applyFill="1" applyBorder="1" applyAlignment="1">
      <alignment horizontal="left"/>
    </xf>
    <xf numFmtId="0" fontId="4" fillId="18" borderId="1" xfId="0" applyFont="1" applyFill="1" applyBorder="1" applyAlignment="1">
      <alignment horizontal="center"/>
    </xf>
    <xf numFmtId="0" fontId="5" fillId="19" borderId="0" xfId="0" applyFont="1" applyFill="1" applyAlignment="1">
      <alignment horizontal="center"/>
    </xf>
    <xf numFmtId="0" fontId="4" fillId="20" borderId="26" xfId="0" applyFont="1" applyFill="1" applyBorder="1" applyAlignment="1">
      <alignment horizontal="left"/>
    </xf>
    <xf numFmtId="0" fontId="4" fillId="20" borderId="27" xfId="0" applyFont="1" applyFill="1" applyBorder="1" applyAlignment="1">
      <alignment horizontal="left"/>
    </xf>
    <xf numFmtId="0" fontId="4" fillId="20" borderId="28" xfId="0" applyFont="1" applyFill="1" applyBorder="1" applyAlignment="1">
      <alignment horizontal="left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4" fillId="20" borderId="30" xfId="0" applyFont="1" applyFill="1" applyBorder="1" applyAlignment="1">
      <alignment horizontal="left"/>
    </xf>
    <xf numFmtId="0" fontId="4" fillId="20" borderId="2" xfId="0" applyFont="1" applyFill="1" applyBorder="1" applyAlignment="1">
      <alignment horizontal="left"/>
    </xf>
    <xf numFmtId="0" fontId="4" fillId="20" borderId="31" xfId="0" applyFont="1" applyFill="1" applyBorder="1" applyAlignment="1">
      <alignment horizontal="left"/>
    </xf>
    <xf numFmtId="0" fontId="4" fillId="20" borderId="32" xfId="0" applyFont="1" applyFill="1" applyBorder="1" applyAlignment="1">
      <alignment horizontal="left"/>
    </xf>
    <xf numFmtId="0" fontId="4" fillId="20" borderId="33" xfId="0" applyFont="1" applyFill="1" applyBorder="1" applyAlignment="1">
      <alignment horizontal="left"/>
    </xf>
    <xf numFmtId="0" fontId="4" fillId="20" borderId="34" xfId="0" applyFont="1" applyFill="1" applyBorder="1" applyAlignment="1">
      <alignment horizontal="left"/>
    </xf>
    <xf numFmtId="0" fontId="3" fillId="3" borderId="35" xfId="0" applyFont="1" applyFill="1" applyBorder="1" applyAlignment="1" applyProtection="1">
      <alignment horizontal="center"/>
      <protection locked="0"/>
    </xf>
    <xf numFmtId="0" fontId="3" fillId="3" borderId="33" xfId="0" applyFont="1" applyFill="1" applyBorder="1" applyAlignment="1" applyProtection="1">
      <alignment horizontal="center"/>
      <protection locked="0"/>
    </xf>
    <xf numFmtId="0" fontId="3" fillId="3" borderId="34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/>
    </xf>
    <xf numFmtId="0" fontId="4" fillId="24" borderId="1" xfId="0" applyFont="1" applyFill="1" applyBorder="1" applyAlignment="1">
      <alignment horizontal="left" wrapText="1"/>
    </xf>
    <xf numFmtId="0" fontId="4" fillId="13" borderId="1" xfId="0" applyFont="1" applyFill="1" applyBorder="1" applyAlignment="1">
      <alignment horizontal="left"/>
    </xf>
    <xf numFmtId="6" fontId="3" fillId="15" borderId="1" xfId="0" applyNumberFormat="1" applyFont="1" applyFill="1" applyBorder="1" applyAlignment="1" applyProtection="1">
      <alignment horizontal="right"/>
      <protection locked="0"/>
    </xf>
    <xf numFmtId="0" fontId="3" fillId="15" borderId="1" xfId="0" applyFont="1" applyFill="1" applyBorder="1" applyAlignment="1" applyProtection="1">
      <alignment horizontal="right"/>
      <protection locked="0"/>
    </xf>
    <xf numFmtId="0" fontId="3" fillId="13" borderId="1" xfId="0" applyFont="1" applyFill="1" applyBorder="1" applyAlignment="1">
      <alignment horizontal="right"/>
    </xf>
    <xf numFmtId="0" fontId="4" fillId="18" borderId="45" xfId="0" applyFont="1" applyFill="1" applyBorder="1" applyAlignment="1">
      <alignment horizontal="center"/>
    </xf>
    <xf numFmtId="0" fontId="4" fillId="18" borderId="42" xfId="0" applyFont="1" applyFill="1" applyBorder="1" applyAlignment="1">
      <alignment horizontal="center"/>
    </xf>
    <xf numFmtId="0" fontId="4" fillId="18" borderId="43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right"/>
    </xf>
    <xf numFmtId="0" fontId="17" fillId="21" borderId="38" xfId="0" applyFont="1" applyFill="1" applyBorder="1" applyAlignment="1">
      <alignment horizontal="center"/>
    </xf>
    <xf numFmtId="0" fontId="17" fillId="22" borderId="38" xfId="0" applyFont="1" applyFill="1" applyBorder="1" applyAlignment="1">
      <alignment horizontal="center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40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Porcentaje" xfId="2" builtinId="5"/>
  </cellStyles>
  <dxfs count="5">
    <dxf>
      <font>
        <b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BE5D6"/>
      <rgbColor rgb="00DAE3F3"/>
      <rgbColor rgb="00660066"/>
      <rgbColor rgb="00FF8080"/>
      <rgbColor rgb="000563C1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U212"/>
  <sheetViews>
    <sheetView tabSelected="1" topLeftCell="A24" zoomScale="115" zoomScaleNormal="115" workbookViewId="0">
      <selection activeCell="D44" sqref="D44"/>
    </sheetView>
  </sheetViews>
  <sheetFormatPr baseColWidth="10" defaultColWidth="0" defaultRowHeight="12.75" zeroHeight="1" x14ac:dyDescent="0.2"/>
  <cols>
    <col min="1" max="1" width="6.5703125" style="48" customWidth="1"/>
    <col min="2" max="2" width="3.5703125" style="50" customWidth="1"/>
    <col min="3" max="3" width="10" style="50" customWidth="1"/>
    <col min="4" max="4" width="11" style="50" customWidth="1"/>
    <col min="5" max="5" width="14.28515625" style="50" customWidth="1"/>
    <col min="6" max="6" width="14.5703125" style="50" customWidth="1"/>
    <col min="7" max="7" width="15" style="50" customWidth="1"/>
    <col min="8" max="8" width="16.42578125" style="50" customWidth="1"/>
    <col min="9" max="9" width="18.28515625" style="50" customWidth="1"/>
    <col min="10" max="10" width="15.5703125" style="50" customWidth="1"/>
    <col min="11" max="11" width="13.42578125" style="69" customWidth="1"/>
    <col min="12" max="12" width="13.5703125" style="50" hidden="1" customWidth="1"/>
    <col min="13" max="13" width="12.7109375" style="50" hidden="1" customWidth="1"/>
    <col min="14" max="14" width="11.42578125" style="50" hidden="1" customWidth="1"/>
    <col min="15" max="15" width="12.7109375" style="50" hidden="1" customWidth="1"/>
    <col min="16" max="35" width="11.5703125" style="50" hidden="1" customWidth="1"/>
    <col min="36" max="255" width="11.42578125" style="50" hidden="1" customWidth="1"/>
    <col min="256" max="256" width="9.5703125" style="50" hidden="1" customWidth="1"/>
    <col min="257" max="16384" width="9.5703125" style="50" hidden="1"/>
  </cols>
  <sheetData>
    <row r="1" spans="2:35" ht="15" customHeight="1" x14ac:dyDescent="0.2">
      <c r="B1" s="48"/>
      <c r="C1" s="112" t="s">
        <v>0</v>
      </c>
      <c r="D1" s="113"/>
      <c r="E1" s="113"/>
      <c r="F1" s="113"/>
      <c r="G1" s="113"/>
      <c r="H1" s="113"/>
      <c r="I1" s="113"/>
      <c r="J1" s="114"/>
      <c r="K1" s="49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2:35" ht="13.5" thickBot="1" x14ac:dyDescent="0.25">
      <c r="B2" s="48"/>
      <c r="C2" s="115"/>
      <c r="D2" s="116"/>
      <c r="E2" s="116"/>
      <c r="F2" s="116"/>
      <c r="G2" s="116"/>
      <c r="H2" s="116"/>
      <c r="I2" s="116"/>
      <c r="J2" s="117"/>
      <c r="K2" s="49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2:35" x14ac:dyDescent="0.2">
      <c r="B3" s="48"/>
      <c r="C3" s="120" t="s">
        <v>1</v>
      </c>
      <c r="D3" s="120"/>
      <c r="E3" s="120"/>
      <c r="F3" s="120"/>
      <c r="G3" s="51"/>
      <c r="H3" s="51"/>
      <c r="I3" s="51"/>
      <c r="J3" s="48"/>
      <c r="K3" s="49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</row>
    <row r="4" spans="2:35" ht="13.5" thickBot="1" x14ac:dyDescent="0.25">
      <c r="B4" s="48"/>
      <c r="C4" s="48"/>
      <c r="D4" s="48"/>
      <c r="E4" s="48"/>
      <c r="F4" s="48"/>
      <c r="G4" s="48"/>
      <c r="H4" s="48"/>
      <c r="I4" s="51"/>
      <c r="J4" s="48"/>
      <c r="K4" s="49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2:35" x14ac:dyDescent="0.2">
      <c r="B5" s="48"/>
      <c r="C5" s="121" t="s">
        <v>2</v>
      </c>
      <c r="D5" s="122"/>
      <c r="E5" s="123"/>
      <c r="F5" s="124" t="s">
        <v>3</v>
      </c>
      <c r="G5" s="125"/>
      <c r="H5" s="125"/>
      <c r="I5" s="125"/>
      <c r="J5" s="126"/>
      <c r="K5" s="49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</row>
    <row r="6" spans="2:35" x14ac:dyDescent="0.2">
      <c r="B6" s="48"/>
      <c r="C6" s="127" t="s">
        <v>4</v>
      </c>
      <c r="D6" s="128"/>
      <c r="E6" s="129"/>
      <c r="F6" s="136" t="s">
        <v>5</v>
      </c>
      <c r="G6" s="137"/>
      <c r="H6" s="137"/>
      <c r="I6" s="137"/>
      <c r="J6" s="138"/>
      <c r="K6" s="49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</row>
    <row r="7" spans="2:35" x14ac:dyDescent="0.2">
      <c r="B7" s="48"/>
      <c r="C7" s="127" t="s">
        <v>6</v>
      </c>
      <c r="D7" s="128"/>
      <c r="E7" s="129"/>
      <c r="F7" s="136" t="s">
        <v>5</v>
      </c>
      <c r="G7" s="137"/>
      <c r="H7" s="137"/>
      <c r="I7" s="137"/>
      <c r="J7" s="138"/>
      <c r="K7" s="49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</row>
    <row r="8" spans="2:35" ht="13.5" thickBot="1" x14ac:dyDescent="0.25">
      <c r="B8" s="48"/>
      <c r="C8" s="130" t="s">
        <v>7</v>
      </c>
      <c r="D8" s="131"/>
      <c r="E8" s="132"/>
      <c r="F8" s="133" t="s">
        <v>8</v>
      </c>
      <c r="G8" s="134"/>
      <c r="H8" s="134"/>
      <c r="I8" s="134"/>
      <c r="J8" s="135"/>
      <c r="K8" s="49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</row>
    <row r="9" spans="2:35" x14ac:dyDescent="0.2">
      <c r="B9" s="48"/>
      <c r="C9" s="48"/>
      <c r="D9" s="48"/>
      <c r="E9" s="48"/>
      <c r="F9" s="48"/>
      <c r="G9" s="48"/>
      <c r="H9" s="54"/>
      <c r="I9" s="54"/>
      <c r="J9" s="48"/>
      <c r="K9" s="49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</row>
    <row r="10" spans="2:35" x14ac:dyDescent="0.2">
      <c r="B10" s="48"/>
      <c r="C10" s="118" t="s">
        <v>9</v>
      </c>
      <c r="D10" s="118"/>
      <c r="E10" s="118"/>
      <c r="F10" s="80">
        <v>100182254548</v>
      </c>
      <c r="G10" s="48"/>
      <c r="H10" s="119" t="s">
        <v>10</v>
      </c>
      <c r="I10" s="119"/>
      <c r="K10" s="49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</row>
    <row r="11" spans="2:35" x14ac:dyDescent="0.2">
      <c r="B11" s="48"/>
      <c r="C11" s="118" t="s">
        <v>11</v>
      </c>
      <c r="D11" s="118"/>
      <c r="E11" s="118"/>
      <c r="F11" s="80">
        <v>22917059808</v>
      </c>
      <c r="G11" s="48"/>
      <c r="H11" s="85" t="s">
        <v>12</v>
      </c>
      <c r="I11" s="30">
        <v>0.25</v>
      </c>
      <c r="J11" s="54"/>
      <c r="K11" s="49"/>
      <c r="L11" s="53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</row>
    <row r="12" spans="2:35" x14ac:dyDescent="0.2">
      <c r="B12" s="48"/>
      <c r="C12" s="118" t="s">
        <v>13</v>
      </c>
      <c r="D12" s="118"/>
      <c r="E12" s="118"/>
      <c r="F12" s="81">
        <v>6812393311</v>
      </c>
      <c r="G12" s="48"/>
      <c r="H12" s="85" t="s">
        <v>14</v>
      </c>
      <c r="I12" s="30">
        <v>0.6</v>
      </c>
      <c r="J12" s="54"/>
      <c r="K12" s="49"/>
      <c r="L12" s="53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</row>
    <row r="13" spans="2:35" x14ac:dyDescent="0.2">
      <c r="B13" s="48"/>
      <c r="C13" s="118" t="s">
        <v>15</v>
      </c>
      <c r="D13" s="118"/>
      <c r="E13" s="118"/>
      <c r="F13" s="83">
        <f>SUM(F10:F12)</f>
        <v>129911707667</v>
      </c>
      <c r="G13" s="53"/>
      <c r="H13" s="85" t="s">
        <v>16</v>
      </c>
      <c r="I13" s="30">
        <v>0.15</v>
      </c>
      <c r="J13" s="54"/>
      <c r="K13" s="49"/>
      <c r="L13" s="53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</row>
    <row r="14" spans="2:35" x14ac:dyDescent="0.2">
      <c r="B14" s="48"/>
      <c r="C14" s="82" t="s">
        <v>17</v>
      </c>
      <c r="D14" s="82"/>
      <c r="E14" s="82"/>
      <c r="F14" s="84">
        <f>F11/F10</f>
        <v>0.22875368408703384</v>
      </c>
      <c r="G14" s="48"/>
      <c r="H14" s="85" t="s">
        <v>18</v>
      </c>
      <c r="I14" s="52">
        <f>I11+I12+I13</f>
        <v>1</v>
      </c>
      <c r="J14" s="54"/>
      <c r="K14" s="49"/>
      <c r="L14" s="53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</row>
    <row r="15" spans="2:35" x14ac:dyDescent="0.2">
      <c r="B15" s="48"/>
      <c r="C15" s="82" t="s">
        <v>19</v>
      </c>
      <c r="D15" s="82"/>
      <c r="E15" s="82"/>
      <c r="F15" s="84">
        <f>F12/F10</f>
        <v>6.8000000017328421E-2</v>
      </c>
      <c r="G15" s="48"/>
      <c r="H15" s="119" t="s">
        <v>20</v>
      </c>
      <c r="I15" s="119"/>
      <c r="J15" s="54"/>
      <c r="K15" s="49"/>
      <c r="L15" s="53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</row>
    <row r="16" spans="2:35" x14ac:dyDescent="0.2">
      <c r="B16" s="48"/>
      <c r="C16" s="118" t="s">
        <v>21</v>
      </c>
      <c r="D16" s="118"/>
      <c r="E16" s="118"/>
      <c r="F16" s="83">
        <f>0.19*F13</f>
        <v>24683224456.73</v>
      </c>
      <c r="G16" s="48"/>
      <c r="H16" s="73" t="s">
        <v>22</v>
      </c>
      <c r="I16" s="104">
        <v>44440</v>
      </c>
      <c r="J16" s="54"/>
      <c r="K16" s="49"/>
      <c r="L16" s="53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</row>
    <row r="17" spans="2:35" x14ac:dyDescent="0.2">
      <c r="B17" s="48"/>
      <c r="C17" s="140" t="s">
        <v>23</v>
      </c>
      <c r="D17" s="140"/>
      <c r="E17" s="140"/>
      <c r="F17" s="83">
        <f>SUM(F16,F13)</f>
        <v>154594932123.73001</v>
      </c>
      <c r="G17" s="48"/>
      <c r="H17" s="73" t="s">
        <v>24</v>
      </c>
      <c r="I17" s="89">
        <v>44896</v>
      </c>
      <c r="J17" s="54"/>
      <c r="K17" s="49"/>
      <c r="L17" s="53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</row>
    <row r="18" spans="2:35" x14ac:dyDescent="0.2">
      <c r="B18" s="48"/>
      <c r="C18" s="118" t="s">
        <v>25</v>
      </c>
      <c r="D18" s="118"/>
      <c r="E18" s="118"/>
      <c r="F18" s="32">
        <v>0</v>
      </c>
      <c r="G18" s="48"/>
      <c r="H18" s="86" t="s">
        <v>26</v>
      </c>
      <c r="I18" s="88">
        <f>VLOOKUP(I17,Indices!B4:I20,8)/VLOOKUP(I16,Indices!B4:I20,8)</f>
        <v>1.20655</v>
      </c>
      <c r="K18" s="49"/>
      <c r="L18" s="53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19" spans="2:35" ht="15" customHeight="1" x14ac:dyDescent="0.25">
      <c r="B19" s="48"/>
      <c r="C19" s="140" t="s">
        <v>27</v>
      </c>
      <c r="D19" s="140"/>
      <c r="E19" s="140"/>
      <c r="F19" s="83">
        <f>+F18+F17</f>
        <v>154594932123.73001</v>
      </c>
      <c r="G19" s="56"/>
      <c r="H19" s="86" t="s">
        <v>28</v>
      </c>
      <c r="I19" s="87">
        <f>+F12/F17</f>
        <v>4.406608429794906E-2</v>
      </c>
      <c r="J19" s="55"/>
      <c r="K19" s="49"/>
      <c r="L19" s="53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</row>
    <row r="20" spans="2:35" ht="15" customHeight="1" x14ac:dyDescent="0.25">
      <c r="B20" s="48"/>
      <c r="C20" s="77"/>
      <c r="D20" s="77"/>
      <c r="E20" s="77"/>
      <c r="F20" s="78"/>
      <c r="G20" s="56"/>
      <c r="H20" s="79"/>
      <c r="I20" s="74"/>
      <c r="J20" s="55"/>
      <c r="K20" s="49"/>
      <c r="L20" s="53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</row>
    <row r="21" spans="2:35" ht="15" customHeight="1" x14ac:dyDescent="0.25">
      <c r="B21" s="48"/>
      <c r="C21" s="77"/>
      <c r="D21" s="77"/>
      <c r="E21" s="77"/>
      <c r="F21" s="78"/>
      <c r="G21" s="56"/>
      <c r="H21" s="79"/>
      <c r="I21" s="74"/>
      <c r="J21" s="55"/>
      <c r="K21" s="49"/>
      <c r="L21" s="53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</row>
    <row r="22" spans="2:35" ht="15" x14ac:dyDescent="0.25">
      <c r="B22" s="48"/>
      <c r="C22" s="141" t="s">
        <v>29</v>
      </c>
      <c r="D22" s="141"/>
      <c r="E22" s="141"/>
      <c r="F22" s="142">
        <v>150000000000</v>
      </c>
      <c r="G22" s="143"/>
      <c r="I22" s="55"/>
      <c r="K22" s="57"/>
      <c r="L22" s="53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</row>
    <row r="23" spans="2:35" x14ac:dyDescent="0.2">
      <c r="B23" s="48"/>
      <c r="C23" s="141" t="s">
        <v>30</v>
      </c>
      <c r="D23" s="141"/>
      <c r="E23" s="141"/>
      <c r="F23" s="142">
        <v>25833043553</v>
      </c>
      <c r="G23" s="143"/>
      <c r="H23" s="56"/>
      <c r="I23" s="48"/>
      <c r="J23" s="48"/>
      <c r="K23" s="49"/>
      <c r="L23" s="53"/>
      <c r="M23" s="53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</row>
    <row r="24" spans="2:35" x14ac:dyDescent="0.2">
      <c r="B24" s="48"/>
      <c r="C24" s="48"/>
      <c r="D24" s="48"/>
      <c r="E24" s="48"/>
      <c r="F24" s="75"/>
      <c r="G24" s="76"/>
      <c r="H24" s="56"/>
      <c r="I24" s="48"/>
      <c r="J24" s="48"/>
      <c r="K24" s="49"/>
      <c r="L24" s="53"/>
      <c r="M24" s="53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</row>
    <row r="25" spans="2:35" x14ac:dyDescent="0.2">
      <c r="B25" s="48"/>
      <c r="C25" s="48"/>
      <c r="D25" s="48"/>
      <c r="E25" s="48"/>
      <c r="F25" s="75"/>
      <c r="G25" s="76"/>
      <c r="H25" s="56"/>
      <c r="I25" s="48"/>
      <c r="J25" s="48"/>
      <c r="K25" s="49"/>
      <c r="L25" s="53"/>
      <c r="M25" s="53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</row>
    <row r="26" spans="2:35" x14ac:dyDescent="0.2">
      <c r="B26" s="48"/>
      <c r="C26" s="48"/>
      <c r="D26" s="48"/>
      <c r="E26" s="48"/>
      <c r="F26" s="48"/>
      <c r="G26" s="144" t="s">
        <v>31</v>
      </c>
      <c r="H26" s="144"/>
      <c r="I26" s="144"/>
      <c r="J26" s="3">
        <f>+F22*0.2</f>
        <v>30000000000</v>
      </c>
      <c r="K26" s="49"/>
      <c r="L26" s="53"/>
      <c r="M26" s="53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</row>
    <row r="27" spans="2:35" x14ac:dyDescent="0.2">
      <c r="B27" s="48"/>
      <c r="C27" s="48"/>
      <c r="D27" s="48"/>
      <c r="E27" s="48"/>
      <c r="F27" s="53"/>
      <c r="G27" s="148" t="s">
        <v>32</v>
      </c>
      <c r="H27" s="148"/>
      <c r="I27" s="148"/>
      <c r="J27" s="25">
        <f>+J26-J52</f>
        <v>7297706753</v>
      </c>
      <c r="K27" s="49"/>
      <c r="L27" s="48"/>
      <c r="M27" s="53"/>
      <c r="N27" s="48"/>
      <c r="O27" s="53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</row>
    <row r="28" spans="2:35" ht="13.5" thickBot="1" x14ac:dyDescent="0.25">
      <c r="B28" s="48"/>
      <c r="C28" s="48"/>
      <c r="D28" s="48"/>
      <c r="E28" s="48"/>
      <c r="F28" s="48"/>
      <c r="G28" s="48"/>
      <c r="H28" s="48"/>
      <c r="I28" s="48"/>
      <c r="J28" s="48"/>
      <c r="K28" s="49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</row>
    <row r="29" spans="2:35" ht="15.75" customHeight="1" thickBot="1" x14ac:dyDescent="0.25">
      <c r="B29" s="48"/>
      <c r="C29" s="145" t="s">
        <v>33</v>
      </c>
      <c r="D29" s="146"/>
      <c r="E29" s="146"/>
      <c r="F29" s="146"/>
      <c r="G29" s="146"/>
      <c r="H29" s="146"/>
      <c r="I29" s="146"/>
      <c r="J29" s="147"/>
      <c r="K29" s="49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</row>
    <row r="30" spans="2:35" ht="51.75" thickBot="1" x14ac:dyDescent="0.25">
      <c r="B30" s="48"/>
      <c r="C30" s="95" t="s">
        <v>34</v>
      </c>
      <c r="D30" s="96" t="s">
        <v>35</v>
      </c>
      <c r="E30" s="96" t="s">
        <v>36</v>
      </c>
      <c r="F30" s="96" t="s">
        <v>37</v>
      </c>
      <c r="G30" s="96" t="s">
        <v>38</v>
      </c>
      <c r="H30" s="96" t="s">
        <v>39</v>
      </c>
      <c r="I30" s="96" t="s">
        <v>40</v>
      </c>
      <c r="J30" s="97" t="s">
        <v>41</v>
      </c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</row>
    <row r="31" spans="2:35" ht="15" customHeight="1" x14ac:dyDescent="0.2">
      <c r="B31" s="58"/>
      <c r="C31" s="151">
        <v>25</v>
      </c>
      <c r="D31" s="99">
        <v>44440</v>
      </c>
      <c r="E31" s="47">
        <f>IF(D31&gt;=$I$16,VLOOKUP(D31,Indices!$B$4:$I$20,8)/VLOOKUP($I$16,Indices!$B$4:$I$20,8)-1,"")</f>
        <v>0</v>
      </c>
      <c r="F31" s="38">
        <v>1887244932</v>
      </c>
      <c r="G31" s="39">
        <f>F31-F31*$I$19*1.19</f>
        <v>1788280373.825377</v>
      </c>
      <c r="H31" s="39">
        <f>IFERROR(ROUND(E31*G31,0),"")</f>
        <v>0</v>
      </c>
      <c r="I31" s="40">
        <v>0</v>
      </c>
      <c r="J31" s="41">
        <f>IFERROR(IF(H31-I31&lt;0,0,H31-I31),"")</f>
        <v>0</v>
      </c>
      <c r="K31" s="53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</row>
    <row r="32" spans="2:35" ht="15" customHeight="1" x14ac:dyDescent="0.2">
      <c r="B32" s="58"/>
      <c r="C32" s="152">
        <v>26</v>
      </c>
      <c r="D32" s="98">
        <v>44470</v>
      </c>
      <c r="E32" s="45">
        <f>IF(D32&gt;=$I$16,VLOOKUP(D32,Indices!$B$4:$I$20,8)/VLOOKUP($I$16,Indices!$B$4:$I$20,8)-1,"")</f>
        <v>2.3870000000000058E-2</v>
      </c>
      <c r="F32" s="31">
        <v>1372503523.1045201</v>
      </c>
      <c r="G32" s="92">
        <f t="shared" ref="G32:G50" si="0">F32-F32*$I$19*1.19</f>
        <v>1300531304.5259767</v>
      </c>
      <c r="H32" s="3">
        <f>IFERROR(ROUND(E32*G32,0),"")</f>
        <v>31043682</v>
      </c>
      <c r="I32" s="32">
        <v>0</v>
      </c>
      <c r="J32" s="33">
        <f t="shared" ref="J32:J45" si="1">IFERROR(IF(H32-I32&lt;0,0,H32-I32),"")</f>
        <v>31043682</v>
      </c>
      <c r="K32" s="53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</row>
    <row r="33" spans="2:34" ht="15" customHeight="1" x14ac:dyDescent="0.2">
      <c r="B33" s="48"/>
      <c r="C33" s="152">
        <v>27</v>
      </c>
      <c r="D33" s="98">
        <v>44501</v>
      </c>
      <c r="E33" s="45">
        <f>IF(D33&gt;=$I$16,VLOOKUP(D33,Indices!$B$4:$I$20,8)/VLOOKUP($I$16,Indices!$B$4:$I$20,8)-1,"")</f>
        <v>4.2655000000000109E-2</v>
      </c>
      <c r="F33" s="31">
        <v>1560000380.316802</v>
      </c>
      <c r="G33" s="92">
        <f t="shared" si="0"/>
        <v>1478196081.4827933</v>
      </c>
      <c r="H33" s="3">
        <f t="shared" ref="H33:H46" si="2">IFERROR(ROUND(E33*G33,0),"")</f>
        <v>63052454</v>
      </c>
      <c r="I33" s="32">
        <v>0</v>
      </c>
      <c r="J33" s="33">
        <f t="shared" si="1"/>
        <v>63052454</v>
      </c>
      <c r="K33" s="53"/>
      <c r="L33" s="53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</row>
    <row r="34" spans="2:34" ht="15" customHeight="1" x14ac:dyDescent="0.2">
      <c r="B34" s="48"/>
      <c r="C34" s="152">
        <v>28</v>
      </c>
      <c r="D34" s="98">
        <v>44531</v>
      </c>
      <c r="E34" s="45">
        <f>IF(D34&gt;=$I$16,VLOOKUP(D34,Indices!$B$4:$I$20,8)/VLOOKUP($I$16,Indices!$B$4:$I$20,8)-1,"")</f>
        <v>4.803500000000005E-2</v>
      </c>
      <c r="F34" s="31">
        <v>2836076999.2999134</v>
      </c>
      <c r="G34" s="92">
        <f t="shared" si="0"/>
        <v>2687356977.6292305</v>
      </c>
      <c r="H34" s="3">
        <f t="shared" si="2"/>
        <v>129087192</v>
      </c>
      <c r="I34" s="32">
        <v>0</v>
      </c>
      <c r="J34" s="33">
        <f t="shared" si="1"/>
        <v>129087192</v>
      </c>
      <c r="K34" s="53"/>
      <c r="L34" s="53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</row>
    <row r="35" spans="2:34" ht="15" customHeight="1" x14ac:dyDescent="0.2">
      <c r="B35" s="48"/>
      <c r="C35" s="152">
        <v>29</v>
      </c>
      <c r="D35" s="98">
        <v>44562</v>
      </c>
      <c r="E35" s="45">
        <f>IF(D35&gt;=$I$16,VLOOKUP(D35,Indices!$B$4:$I$20,8)/VLOOKUP($I$16,Indices!$B$4:$I$20,8)-1,"")</f>
        <v>6.7135000000000167E-2</v>
      </c>
      <c r="F35" s="31">
        <v>901054682.85127044</v>
      </c>
      <c r="G35" s="92">
        <f t="shared" si="0"/>
        <v>853804600.43348324</v>
      </c>
      <c r="H35" s="3">
        <f>IFERROR(ROUND(E35*G35,0),"")</f>
        <v>57320172</v>
      </c>
      <c r="I35" s="32">
        <v>0</v>
      </c>
      <c r="J35" s="33">
        <f>IFERROR(IF(H35-I35&lt;0,0,H35-I35),"")</f>
        <v>57320172</v>
      </c>
      <c r="K35" s="53"/>
      <c r="L35" s="53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</row>
    <row r="36" spans="2:34" ht="15" customHeight="1" x14ac:dyDescent="0.2">
      <c r="B36" s="48"/>
      <c r="C36" s="152">
        <v>30</v>
      </c>
      <c r="D36" s="98">
        <v>44593</v>
      </c>
      <c r="E36" s="45">
        <f>IF(D36&gt;=$I$16,VLOOKUP(D36,Indices!$B$4:$I$20,8)/VLOOKUP($I$16,Indices!$B$4:$I$20,8)-1,"")</f>
        <v>8.0744999999999845E-2</v>
      </c>
      <c r="F36" s="31">
        <v>1714546150.8256924</v>
      </c>
      <c r="G36" s="92">
        <f t="shared" si="0"/>
        <v>1624637681.9198318</v>
      </c>
      <c r="H36" s="3">
        <f t="shared" si="2"/>
        <v>131181370</v>
      </c>
      <c r="I36" s="32">
        <v>0</v>
      </c>
      <c r="J36" s="33">
        <f t="shared" si="1"/>
        <v>131181370</v>
      </c>
      <c r="K36" s="53"/>
      <c r="L36" s="53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</row>
    <row r="37" spans="2:34" ht="15" customHeight="1" x14ac:dyDescent="0.2">
      <c r="B37" s="48"/>
      <c r="C37" s="152">
        <v>31</v>
      </c>
      <c r="D37" s="98">
        <v>44621</v>
      </c>
      <c r="E37" s="45">
        <f>IF(D37&gt;=$I$16,VLOOKUP(D37,Indices!$B$4:$I$20,8)/VLOOKUP($I$16,Indices!$B$4:$I$20,8)-1,"")</f>
        <v>0.10295999999999994</v>
      </c>
      <c r="F37" s="31">
        <v>2079852280.1248682</v>
      </c>
      <c r="G37" s="92">
        <f t="shared" si="0"/>
        <v>1970787654.499984</v>
      </c>
      <c r="H37" s="3">
        <f t="shared" si="2"/>
        <v>202912297</v>
      </c>
      <c r="I37" s="32">
        <v>0</v>
      </c>
      <c r="J37" s="33">
        <f t="shared" si="1"/>
        <v>202912297</v>
      </c>
      <c r="K37" s="53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</row>
    <row r="38" spans="2:34" ht="15" customHeight="1" x14ac:dyDescent="0.2">
      <c r="B38" s="48"/>
      <c r="C38" s="152">
        <v>32</v>
      </c>
      <c r="D38" s="98">
        <v>44652</v>
      </c>
      <c r="E38" s="45">
        <f>IF(D38&gt;=$I$16,VLOOKUP(D38,Indices!$B$4:$I$20,8)/VLOOKUP($I$16,Indices!$B$4:$I$20,8)-1,"")</f>
        <v>0.11002500000000004</v>
      </c>
      <c r="F38" s="31">
        <v>1405080085.0017245</v>
      </c>
      <c r="G38" s="92">
        <f t="shared" si="0"/>
        <v>1331399595.8111684</v>
      </c>
      <c r="H38" s="3">
        <f t="shared" si="2"/>
        <v>146487241</v>
      </c>
      <c r="I38" s="32">
        <v>0</v>
      </c>
      <c r="J38" s="33">
        <f t="shared" si="1"/>
        <v>146487241</v>
      </c>
      <c r="K38" s="53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</row>
    <row r="39" spans="2:34" ht="15" customHeight="1" x14ac:dyDescent="0.2">
      <c r="B39" s="48"/>
      <c r="C39" s="152">
        <v>33</v>
      </c>
      <c r="D39" s="98">
        <v>44682</v>
      </c>
      <c r="E39" s="45">
        <f>IF(D39&gt;=$I$16,VLOOKUP(D39,Indices!$B$4:$I$20,8)/VLOOKUP($I$16,Indices!$B$4:$I$20,8)-1,"")</f>
        <v>0.11516500000000018</v>
      </c>
      <c r="F39" s="31">
        <v>2008582280.6938152</v>
      </c>
      <c r="G39" s="92">
        <f t="shared" si="0"/>
        <v>1903254956.934315</v>
      </c>
      <c r="H39" s="3">
        <f t="shared" si="2"/>
        <v>219188357</v>
      </c>
      <c r="I39" s="32">
        <v>0</v>
      </c>
      <c r="J39" s="33">
        <f t="shared" si="1"/>
        <v>219188357</v>
      </c>
      <c r="K39" s="53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</row>
    <row r="40" spans="2:34" ht="15" customHeight="1" x14ac:dyDescent="0.2">
      <c r="B40" s="48"/>
      <c r="C40" s="152">
        <v>34</v>
      </c>
      <c r="D40" s="98">
        <v>44713</v>
      </c>
      <c r="E40" s="45">
        <f>IF(D40&gt;=$I$16,VLOOKUP(D40,Indices!$B$4:$I$20,8)/VLOOKUP($I$16,Indices!$B$4:$I$20,8)-1,"")</f>
        <v>0.1293599999999997</v>
      </c>
      <c r="F40" s="31">
        <v>1900758831.0694308</v>
      </c>
      <c r="G40" s="92">
        <f t="shared" si="0"/>
        <v>1801085622.4022586</v>
      </c>
      <c r="H40" s="3">
        <f t="shared" si="2"/>
        <v>232988436</v>
      </c>
      <c r="I40" s="32">
        <v>0</v>
      </c>
      <c r="J40" s="33">
        <f t="shared" si="1"/>
        <v>232988436</v>
      </c>
      <c r="K40" s="53"/>
      <c r="L40" s="53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</row>
    <row r="41" spans="2:34" ht="15" customHeight="1" x14ac:dyDescent="0.2">
      <c r="B41" s="48"/>
      <c r="C41" s="152">
        <v>35</v>
      </c>
      <c r="D41" s="98">
        <v>44743</v>
      </c>
      <c r="E41" s="45">
        <f>IF(D41&gt;=$I$16,VLOOKUP(D41,Indices!$B$4:$I$20,8)/VLOOKUP($I$16,Indices!$B$4:$I$20,8)-1,"")</f>
        <v>0.16137500000000005</v>
      </c>
      <c r="F41" s="31">
        <v>2000543418.386349</v>
      </c>
      <c r="G41" s="92">
        <f t="shared" si="0"/>
        <v>1895637641.6359282</v>
      </c>
      <c r="H41" s="3">
        <f t="shared" si="2"/>
        <v>305908524</v>
      </c>
      <c r="I41" s="32">
        <v>0</v>
      </c>
      <c r="J41" s="33">
        <f t="shared" si="1"/>
        <v>305908524</v>
      </c>
      <c r="K41" s="53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</row>
    <row r="42" spans="2:34" ht="15" customHeight="1" x14ac:dyDescent="0.2">
      <c r="B42" s="48"/>
      <c r="C42" s="152">
        <v>36</v>
      </c>
      <c r="D42" s="98">
        <v>44774</v>
      </c>
      <c r="E42" s="45">
        <f>IF(D42&gt;=$I$16,VLOOKUP(D42,Indices!$B$4:$I$20,8)/VLOOKUP($I$16,Indices!$B$4:$I$20,8)-1,"")</f>
        <v>0.17962499999999992</v>
      </c>
      <c r="F42" s="31">
        <v>3058747307.0617294</v>
      </c>
      <c r="G42" s="92">
        <f t="shared" si="0"/>
        <v>2898350757.2135925</v>
      </c>
      <c r="H42" s="3">
        <f t="shared" si="2"/>
        <v>520616255</v>
      </c>
      <c r="I42" s="32">
        <v>0</v>
      </c>
      <c r="J42" s="33">
        <f t="shared" si="1"/>
        <v>520616255</v>
      </c>
      <c r="K42" s="53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2:34" ht="15" customHeight="1" x14ac:dyDescent="0.2">
      <c r="B43" s="48"/>
      <c r="C43" s="152">
        <v>37</v>
      </c>
      <c r="D43" s="98">
        <v>44805</v>
      </c>
      <c r="E43" s="45">
        <f>IF(D43&gt;=$I$16,VLOOKUP(D43,Indices!$B$4:$I$20,8)/VLOOKUP($I$16,Indices!$B$4:$I$20,8)-1,"")</f>
        <v>0.18723999999999985</v>
      </c>
      <c r="F43" s="31">
        <v>2601426092.5302277</v>
      </c>
      <c r="G43" s="92">
        <f t="shared" si="0"/>
        <v>2465010845.3591251</v>
      </c>
      <c r="H43" s="3">
        <f t="shared" si="2"/>
        <v>461548631</v>
      </c>
      <c r="I43" s="32">
        <v>0</v>
      </c>
      <c r="J43" s="33">
        <f t="shared" si="1"/>
        <v>461548631</v>
      </c>
      <c r="K43" s="53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2:34" ht="15" customHeight="1" x14ac:dyDescent="0.2">
      <c r="B44" s="48"/>
      <c r="C44" s="152">
        <v>38</v>
      </c>
      <c r="D44" s="98">
        <v>44835</v>
      </c>
      <c r="E44" s="45">
        <f>IF(D44&gt;=$I$16,VLOOKUP(D44,Indices!$B$4:$I$20,8)/VLOOKUP($I$16,Indices!$B$4:$I$20,8)-1,"")</f>
        <v>0.19488499999999997</v>
      </c>
      <c r="F44" s="31">
        <v>3192256251.0868936</v>
      </c>
      <c r="G44" s="92">
        <f t="shared" si="0"/>
        <v>3024858673.7442441</v>
      </c>
      <c r="H44" s="3">
        <f t="shared" si="2"/>
        <v>589499583</v>
      </c>
      <c r="I44" s="32">
        <v>0</v>
      </c>
      <c r="J44" s="33">
        <f t="shared" si="1"/>
        <v>589499583</v>
      </c>
      <c r="K44" s="53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</row>
    <row r="45" spans="2:34" ht="15" customHeight="1" x14ac:dyDescent="0.2">
      <c r="B45" s="48"/>
      <c r="C45" s="152">
        <v>39</v>
      </c>
      <c r="D45" s="98">
        <v>44866</v>
      </c>
      <c r="E45" s="45">
        <f>IF(D45&gt;=$I$16,VLOOKUP(D45,Indices!$B$4:$I$20,8)/VLOOKUP($I$16,Indices!$B$4:$I$20,8)-1,"")</f>
        <v>0.20398999999999989</v>
      </c>
      <c r="F45" s="31">
        <v>3307276480.6264267</v>
      </c>
      <c r="G45" s="92">
        <f t="shared" si="0"/>
        <v>3133847398.8380556</v>
      </c>
      <c r="H45" s="3">
        <f t="shared" si="2"/>
        <v>639273531</v>
      </c>
      <c r="I45" s="32">
        <v>0</v>
      </c>
      <c r="J45" s="33">
        <f t="shared" si="1"/>
        <v>639273531</v>
      </c>
      <c r="K45" s="53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</row>
    <row r="46" spans="2:34" ht="15" customHeight="1" thickBot="1" x14ac:dyDescent="0.25">
      <c r="B46" s="48"/>
      <c r="C46" s="153">
        <v>40</v>
      </c>
      <c r="D46" s="102">
        <v>44896</v>
      </c>
      <c r="E46" s="46">
        <f>IF(D46&gt;=$I$16,VLOOKUP(D46,Indices!$B$4:$I$20,8)/VLOOKUP($I$16,Indices!$B$4:$I$20,8)-1,"")</f>
        <v>0.20655000000000001</v>
      </c>
      <c r="F46" s="34">
        <v>4053733040.4846201</v>
      </c>
      <c r="G46" s="101">
        <f t="shared" si="0"/>
        <v>3841160791.6434021</v>
      </c>
      <c r="H46" s="35">
        <f t="shared" si="2"/>
        <v>793391762</v>
      </c>
      <c r="I46" s="36">
        <v>0</v>
      </c>
      <c r="J46" s="37">
        <f>IFERROR(IF(H46-I46&lt;0,0,H46-I46),"")</f>
        <v>793391762</v>
      </c>
      <c r="K46" s="53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2:34" ht="15" customHeight="1" x14ac:dyDescent="0.2">
      <c r="B47" s="48"/>
      <c r="C47" s="154">
        <v>41</v>
      </c>
      <c r="D47" s="103">
        <v>44927</v>
      </c>
      <c r="E47" s="90">
        <f>+$I$18-1</f>
        <v>0.20655000000000001</v>
      </c>
      <c r="F47" s="91">
        <v>0</v>
      </c>
      <c r="G47" s="92">
        <f t="shared" si="0"/>
        <v>0</v>
      </c>
      <c r="H47" s="92">
        <f>ROUND(E47*G47,0)</f>
        <v>0</v>
      </c>
      <c r="I47" s="93">
        <v>0</v>
      </c>
      <c r="J47" s="94">
        <f>IF(H47-I47&lt;0,0,H47-I47)</f>
        <v>0</v>
      </c>
      <c r="K47" s="53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</row>
    <row r="48" spans="2:34" ht="15" customHeight="1" x14ac:dyDescent="0.2">
      <c r="B48" s="48"/>
      <c r="C48" s="152">
        <v>42</v>
      </c>
      <c r="D48" s="98">
        <v>44958</v>
      </c>
      <c r="E48" s="45">
        <f>+$I$18-1</f>
        <v>0.20655000000000001</v>
      </c>
      <c r="F48" s="31">
        <v>0</v>
      </c>
      <c r="G48" s="92">
        <f t="shared" si="0"/>
        <v>0</v>
      </c>
      <c r="H48" s="3">
        <f>ROUND(E48*G48,0)</f>
        <v>0</v>
      </c>
      <c r="I48" s="32">
        <v>0</v>
      </c>
      <c r="J48" s="33">
        <f>IF(H48-I48&lt;0,0,H48-I48)</f>
        <v>0</v>
      </c>
      <c r="K48" s="53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  <row r="49" spans="2:35" ht="15" customHeight="1" thickBot="1" x14ac:dyDescent="0.25">
      <c r="B49" s="48"/>
      <c r="C49" s="155">
        <v>43</v>
      </c>
      <c r="D49" s="100">
        <v>44986</v>
      </c>
      <c r="E49" s="70">
        <f>+$I$18-1</f>
        <v>0.20655000000000001</v>
      </c>
      <c r="F49" s="42">
        <v>0</v>
      </c>
      <c r="G49" s="105">
        <f t="shared" si="0"/>
        <v>0</v>
      </c>
      <c r="H49" s="43">
        <f>ROUND(E49*G49,0)</f>
        <v>0</v>
      </c>
      <c r="I49" s="44">
        <v>0</v>
      </c>
      <c r="J49" s="71">
        <f>IF(H49-I49&lt;0,0,H49-I49)</f>
        <v>0</v>
      </c>
      <c r="K49" s="53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</row>
    <row r="50" spans="2:35" ht="15" customHeight="1" thickBot="1" x14ac:dyDescent="0.25">
      <c r="B50" s="48"/>
      <c r="C50" s="156" t="s">
        <v>42</v>
      </c>
      <c r="D50" s="106" t="s">
        <v>43</v>
      </c>
      <c r="E50" s="107">
        <f>+$I$18-1</f>
        <v>0.20655000000000001</v>
      </c>
      <c r="F50" s="108">
        <v>92882205835.265717</v>
      </c>
      <c r="G50" s="109">
        <f t="shared" si="0"/>
        <v>88011589251.847351</v>
      </c>
      <c r="H50" s="109">
        <f>ROUND(E50*G50,0)</f>
        <v>18178793760</v>
      </c>
      <c r="I50" s="110">
        <v>0</v>
      </c>
      <c r="J50" s="111">
        <f>IF(H50-I50&lt;0,0,H50-I50)</f>
        <v>18178793760</v>
      </c>
      <c r="K50" s="53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</row>
    <row r="51" spans="2:35" x14ac:dyDescent="0.2">
      <c r="B51" s="48"/>
      <c r="C51" s="59"/>
      <c r="D51" s="48"/>
      <c r="E51" s="48"/>
      <c r="F51" s="48"/>
      <c r="G51" s="48"/>
      <c r="H51" s="48"/>
      <c r="I51" s="48"/>
      <c r="J51" s="48"/>
      <c r="K51" s="53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</row>
    <row r="52" spans="2:35" x14ac:dyDescent="0.2">
      <c r="B52" s="48"/>
      <c r="C52" s="59"/>
      <c r="D52" s="48"/>
      <c r="E52" s="48"/>
      <c r="F52" s="53"/>
      <c r="G52" s="53"/>
      <c r="H52" s="139" t="s">
        <v>44</v>
      </c>
      <c r="I52" s="139"/>
      <c r="J52" s="4">
        <f>SUM(J31:J50)</f>
        <v>22702293247</v>
      </c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</row>
    <row r="53" spans="2:35" hidden="1" x14ac:dyDescent="0.2">
      <c r="B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</row>
    <row r="54" spans="2:35" hidden="1" x14ac:dyDescent="0.2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</row>
    <row r="55" spans="2:35" hidden="1" x14ac:dyDescent="0.2">
      <c r="B55" s="48"/>
      <c r="C55" s="48"/>
      <c r="D55" s="48"/>
      <c r="E55" s="48"/>
      <c r="F55" s="53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</row>
    <row r="56" spans="2:35" ht="13.5" thickBot="1" x14ac:dyDescent="0.25">
      <c r="B56" s="60"/>
      <c r="C56" s="60"/>
      <c r="D56" s="60"/>
      <c r="E56" s="60"/>
      <c r="F56" s="60"/>
      <c r="G56" s="60"/>
      <c r="H56" s="60"/>
      <c r="I56" s="48"/>
      <c r="J56" s="48"/>
      <c r="K56" s="49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</row>
    <row r="57" spans="2:35" x14ac:dyDescent="0.2">
      <c r="B57" s="61" t="s">
        <v>45</v>
      </c>
      <c r="C57" s="62"/>
      <c r="D57" s="62"/>
      <c r="E57" s="62"/>
      <c r="F57" s="62"/>
      <c r="G57" s="62"/>
      <c r="H57" s="62"/>
      <c r="I57" s="62"/>
      <c r="J57" s="63"/>
      <c r="K57" s="49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</row>
    <row r="58" spans="2:35" x14ac:dyDescent="0.2">
      <c r="B58" s="64" t="s">
        <v>46</v>
      </c>
      <c r="C58" s="65"/>
      <c r="D58" s="65"/>
      <c r="E58" s="65"/>
      <c r="F58" s="65"/>
      <c r="G58" s="65"/>
      <c r="H58" s="65"/>
      <c r="I58" s="65"/>
      <c r="J58" s="66"/>
      <c r="K58" s="49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</row>
    <row r="59" spans="2:35" x14ac:dyDescent="0.2">
      <c r="B59" s="64" t="s">
        <v>47</v>
      </c>
      <c r="C59" s="65"/>
      <c r="D59" s="65"/>
      <c r="E59" s="65"/>
      <c r="F59" s="65"/>
      <c r="G59" s="65"/>
      <c r="H59" s="65"/>
      <c r="I59" s="65"/>
      <c r="J59" s="66"/>
      <c r="K59" s="49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</row>
    <row r="60" spans="2:35" ht="13.5" thickBot="1" x14ac:dyDescent="0.25">
      <c r="B60" s="72" t="s">
        <v>64</v>
      </c>
      <c r="C60" s="67"/>
      <c r="D60" s="67"/>
      <c r="E60" s="67"/>
      <c r="F60" s="67"/>
      <c r="G60" s="67"/>
      <c r="H60" s="67"/>
      <c r="I60" s="67"/>
      <c r="J60" s="68"/>
      <c r="K60" s="49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</row>
    <row r="61" spans="2:35" x14ac:dyDescent="0.2">
      <c r="B61" s="48"/>
      <c r="C61" s="48"/>
      <c r="D61" s="48"/>
      <c r="E61" s="48"/>
      <c r="F61" s="48"/>
      <c r="G61" s="48"/>
      <c r="H61" s="48"/>
      <c r="I61" s="48"/>
      <c r="J61" s="48"/>
      <c r="K61" s="49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</row>
    <row r="62" spans="2:35" hidden="1" x14ac:dyDescent="0.2">
      <c r="B62" s="48"/>
      <c r="C62" s="48"/>
      <c r="D62" s="48"/>
      <c r="E62" s="48"/>
      <c r="F62" s="48"/>
      <c r="G62" s="48"/>
      <c r="H62" s="48"/>
      <c r="I62" s="48"/>
      <c r="J62" s="48"/>
      <c r="K62" s="49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</row>
    <row r="63" spans="2:35" hidden="1" x14ac:dyDescent="0.2">
      <c r="B63" s="48"/>
      <c r="C63" s="48"/>
      <c r="D63" s="48"/>
      <c r="E63" s="48"/>
      <c r="F63" s="48"/>
      <c r="G63" s="48"/>
      <c r="H63" s="48"/>
      <c r="I63" s="48"/>
      <c r="J63" s="48"/>
      <c r="K63" s="49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</row>
    <row r="64" spans="2:35" hidden="1" x14ac:dyDescent="0.2">
      <c r="B64" s="48"/>
      <c r="C64" s="48"/>
      <c r="D64" s="48"/>
      <c r="E64" s="48"/>
      <c r="F64" s="48"/>
      <c r="G64" s="48"/>
      <c r="H64" s="48"/>
      <c r="I64" s="48"/>
      <c r="J64" s="48"/>
      <c r="K64" s="49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</row>
    <row r="65" spans="2:35" hidden="1" x14ac:dyDescent="0.2">
      <c r="B65" s="48"/>
      <c r="C65" s="48"/>
      <c r="D65" s="48"/>
      <c r="E65" s="48"/>
      <c r="F65" s="48"/>
      <c r="G65" s="48"/>
      <c r="H65" s="48"/>
      <c r="I65" s="48"/>
      <c r="J65" s="48"/>
      <c r="K65" s="49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</row>
    <row r="66" spans="2:35" hidden="1" x14ac:dyDescent="0.2">
      <c r="B66" s="48"/>
      <c r="C66" s="48"/>
      <c r="D66" s="48"/>
      <c r="E66" s="48"/>
      <c r="F66" s="48"/>
      <c r="G66" s="48"/>
      <c r="H66" s="48"/>
      <c r="I66" s="48"/>
      <c r="J66" s="48"/>
      <c r="K66" s="49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</row>
    <row r="67" spans="2:35" hidden="1" x14ac:dyDescent="0.2">
      <c r="B67" s="48"/>
      <c r="C67" s="48"/>
      <c r="D67" s="48"/>
      <c r="E67" s="48"/>
      <c r="F67" s="48"/>
      <c r="G67" s="48"/>
      <c r="H67" s="48"/>
      <c r="I67" s="48"/>
      <c r="J67" s="48"/>
      <c r="K67" s="49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</row>
    <row r="68" spans="2:35" hidden="1" x14ac:dyDescent="0.2">
      <c r="B68" s="48"/>
      <c r="C68" s="48"/>
      <c r="D68" s="48"/>
      <c r="E68" s="48"/>
      <c r="F68" s="48"/>
      <c r="G68" s="48"/>
      <c r="H68" s="48"/>
      <c r="I68" s="48"/>
      <c r="J68" s="48"/>
      <c r="K68" s="49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</row>
    <row r="69" spans="2:35" hidden="1" x14ac:dyDescent="0.2">
      <c r="B69" s="48"/>
      <c r="C69" s="48"/>
      <c r="D69" s="48"/>
      <c r="E69" s="48"/>
      <c r="F69" s="48"/>
      <c r="G69" s="48"/>
      <c r="H69" s="48"/>
      <c r="I69" s="48"/>
      <c r="J69" s="48"/>
      <c r="K69" s="49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</row>
    <row r="70" spans="2:35" hidden="1" x14ac:dyDescent="0.2">
      <c r="B70" s="48"/>
      <c r="C70" s="48"/>
      <c r="D70" s="48"/>
      <c r="E70" s="48"/>
      <c r="F70" s="48"/>
      <c r="G70" s="48"/>
      <c r="H70" s="48"/>
      <c r="I70" s="48"/>
      <c r="J70" s="48"/>
      <c r="K70" s="49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</row>
    <row r="71" spans="2:35" hidden="1" x14ac:dyDescent="0.2">
      <c r="B71" s="48"/>
      <c r="C71" s="48"/>
      <c r="D71" s="48"/>
      <c r="E71" s="48"/>
      <c r="F71" s="48"/>
      <c r="G71" s="48"/>
      <c r="H71" s="48"/>
      <c r="I71" s="48"/>
      <c r="J71" s="48"/>
      <c r="K71" s="49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</row>
    <row r="72" spans="2:35" hidden="1" x14ac:dyDescent="0.2">
      <c r="B72" s="48"/>
      <c r="C72" s="48"/>
      <c r="D72" s="48"/>
      <c r="E72" s="48"/>
      <c r="F72" s="48"/>
      <c r="G72" s="48"/>
      <c r="H72" s="48"/>
      <c r="I72" s="48"/>
      <c r="J72" s="48"/>
      <c r="K72" s="49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</row>
    <row r="73" spans="2:35" hidden="1" x14ac:dyDescent="0.2">
      <c r="B73" s="48"/>
      <c r="C73" s="48"/>
      <c r="D73" s="48"/>
      <c r="E73" s="48"/>
      <c r="F73" s="48"/>
      <c r="G73" s="48"/>
      <c r="H73" s="48"/>
      <c r="I73" s="48"/>
      <c r="J73" s="48"/>
      <c r="K73" s="49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</row>
    <row r="74" spans="2:35" hidden="1" x14ac:dyDescent="0.2">
      <c r="B74" s="48"/>
      <c r="C74" s="48"/>
      <c r="D74" s="48"/>
      <c r="E74" s="48"/>
      <c r="F74" s="48"/>
      <c r="G74" s="48"/>
      <c r="H74" s="48"/>
      <c r="I74" s="48"/>
      <c r="J74" s="48"/>
      <c r="K74" s="49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</row>
    <row r="75" spans="2:35" hidden="1" x14ac:dyDescent="0.2">
      <c r="B75" s="48"/>
      <c r="C75" s="48"/>
      <c r="D75" s="48"/>
      <c r="E75" s="48"/>
      <c r="F75" s="48"/>
      <c r="G75" s="48"/>
      <c r="H75" s="48"/>
      <c r="I75" s="48"/>
      <c r="J75" s="48"/>
      <c r="K75" s="49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</row>
    <row r="76" spans="2:35" hidden="1" x14ac:dyDescent="0.2">
      <c r="B76" s="48"/>
      <c r="C76" s="48"/>
      <c r="D76" s="48"/>
      <c r="E76" s="48"/>
      <c r="F76" s="48"/>
      <c r="G76" s="48"/>
      <c r="H76" s="48"/>
      <c r="I76" s="48"/>
      <c r="J76" s="48"/>
      <c r="K76" s="49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</row>
    <row r="77" spans="2:35" hidden="1" x14ac:dyDescent="0.2">
      <c r="B77" s="48"/>
      <c r="C77" s="48"/>
      <c r="D77" s="48"/>
      <c r="E77" s="48"/>
      <c r="F77" s="48"/>
      <c r="G77" s="48"/>
      <c r="H77" s="48"/>
      <c r="I77" s="48"/>
      <c r="J77" s="48"/>
      <c r="K77" s="49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</row>
    <row r="78" spans="2:35" hidden="1" x14ac:dyDescent="0.2">
      <c r="B78" s="48"/>
      <c r="C78" s="48"/>
      <c r="D78" s="48"/>
      <c r="E78" s="48"/>
      <c r="F78" s="48"/>
      <c r="G78" s="48"/>
      <c r="H78" s="48"/>
      <c r="I78" s="48"/>
      <c r="J78" s="48"/>
      <c r="K78" s="49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</row>
    <row r="79" spans="2:35" hidden="1" x14ac:dyDescent="0.2">
      <c r="B79" s="48"/>
      <c r="C79" s="48"/>
      <c r="D79" s="48"/>
      <c r="E79" s="48"/>
      <c r="F79" s="48"/>
      <c r="G79" s="48"/>
      <c r="H79" s="48"/>
      <c r="I79" s="48"/>
      <c r="J79" s="48"/>
      <c r="K79" s="49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</row>
    <row r="80" spans="2:35" hidden="1" x14ac:dyDescent="0.2">
      <c r="B80" s="48"/>
      <c r="C80" s="48"/>
      <c r="D80" s="48"/>
      <c r="E80" s="48"/>
      <c r="F80" s="48"/>
      <c r="G80" s="48"/>
      <c r="H80" s="48"/>
      <c r="I80" s="48"/>
      <c r="J80" s="48"/>
      <c r="K80" s="49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</row>
    <row r="81" spans="2:29" hidden="1" x14ac:dyDescent="0.2">
      <c r="B81" s="48"/>
      <c r="C81" s="48"/>
      <c r="D81" s="48"/>
      <c r="E81" s="48"/>
      <c r="F81" s="48"/>
      <c r="G81" s="48"/>
      <c r="H81" s="48"/>
      <c r="I81" s="48"/>
      <c r="J81" s="48"/>
      <c r="K81" s="49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</row>
    <row r="82" spans="2:29" hidden="1" x14ac:dyDescent="0.2">
      <c r="B82" s="48"/>
      <c r="C82" s="48"/>
      <c r="D82" s="48"/>
      <c r="E82" s="48"/>
      <c r="F82" s="48"/>
      <c r="G82" s="48"/>
      <c r="H82" s="48"/>
      <c r="I82" s="48"/>
      <c r="J82" s="48"/>
      <c r="K82" s="49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</row>
    <row r="83" spans="2:29" hidden="1" x14ac:dyDescent="0.2">
      <c r="B83" s="48"/>
      <c r="C83" s="48"/>
      <c r="D83" s="48"/>
      <c r="E83" s="48"/>
      <c r="F83" s="48"/>
      <c r="G83" s="48"/>
      <c r="H83" s="48"/>
      <c r="I83" s="48"/>
      <c r="J83" s="48"/>
      <c r="K83" s="49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</row>
    <row r="84" spans="2:29" hidden="1" x14ac:dyDescent="0.2">
      <c r="B84" s="48"/>
      <c r="C84" s="48"/>
      <c r="D84" s="48"/>
      <c r="E84" s="48"/>
      <c r="F84" s="48"/>
      <c r="G84" s="48"/>
      <c r="H84" s="48"/>
      <c r="I84" s="48"/>
      <c r="J84" s="48"/>
      <c r="K84" s="49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</row>
    <row r="85" spans="2:29" hidden="1" x14ac:dyDescent="0.2">
      <c r="B85" s="48"/>
      <c r="C85" s="48"/>
      <c r="D85" s="48"/>
      <c r="E85" s="48"/>
      <c r="F85" s="48"/>
      <c r="G85" s="48"/>
      <c r="H85" s="48"/>
      <c r="I85" s="48"/>
      <c r="J85" s="48"/>
      <c r="K85" s="49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</row>
    <row r="86" spans="2:29" hidden="1" x14ac:dyDescent="0.2">
      <c r="B86" s="48"/>
      <c r="C86" s="48"/>
      <c r="D86" s="48"/>
      <c r="E86" s="48"/>
      <c r="F86" s="48"/>
      <c r="G86" s="48"/>
      <c r="H86" s="48"/>
      <c r="I86" s="48"/>
      <c r="J86" s="48"/>
      <c r="K86" s="49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</row>
    <row r="87" spans="2:29" hidden="1" x14ac:dyDescent="0.2">
      <c r="B87" s="48"/>
      <c r="C87" s="48"/>
      <c r="D87" s="48"/>
      <c r="E87" s="48"/>
      <c r="F87" s="48"/>
      <c r="G87" s="48"/>
      <c r="H87" s="48"/>
      <c r="I87" s="48"/>
      <c r="J87" s="48"/>
      <c r="K87" s="49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</row>
    <row r="88" spans="2:29" hidden="1" x14ac:dyDescent="0.2">
      <c r="B88" s="48"/>
      <c r="C88" s="48"/>
      <c r="D88" s="48"/>
      <c r="E88" s="48"/>
      <c r="F88" s="48"/>
      <c r="G88" s="48"/>
      <c r="H88" s="48"/>
      <c r="I88" s="48"/>
      <c r="J88" s="48"/>
      <c r="K88" s="49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</row>
    <row r="89" spans="2:29" hidden="1" x14ac:dyDescent="0.2">
      <c r="B89" s="48"/>
      <c r="C89" s="48"/>
      <c r="D89" s="48"/>
      <c r="E89" s="48"/>
      <c r="F89" s="48"/>
      <c r="G89" s="48"/>
      <c r="H89" s="48"/>
      <c r="I89" s="48"/>
      <c r="J89" s="48"/>
      <c r="K89" s="49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</row>
    <row r="90" spans="2:29" hidden="1" x14ac:dyDescent="0.2">
      <c r="B90" s="48"/>
      <c r="C90" s="48"/>
      <c r="D90" s="48"/>
      <c r="E90" s="48"/>
      <c r="F90" s="48"/>
      <c r="G90" s="48"/>
      <c r="H90" s="48"/>
      <c r="I90" s="48"/>
      <c r="J90" s="48"/>
      <c r="K90" s="49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</row>
    <row r="91" spans="2:29" hidden="1" x14ac:dyDescent="0.2">
      <c r="B91" s="48"/>
      <c r="C91" s="48"/>
      <c r="D91" s="48"/>
      <c r="E91" s="48"/>
      <c r="F91" s="48"/>
      <c r="G91" s="48"/>
      <c r="H91" s="48"/>
      <c r="I91" s="48"/>
      <c r="J91" s="48"/>
      <c r="K91" s="49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</row>
    <row r="92" spans="2:29" hidden="1" x14ac:dyDescent="0.2">
      <c r="B92" s="48"/>
      <c r="C92" s="48"/>
      <c r="D92" s="48"/>
      <c r="E92" s="48"/>
      <c r="F92" s="48"/>
      <c r="G92" s="48"/>
      <c r="H92" s="48"/>
      <c r="I92" s="48"/>
      <c r="J92" s="48"/>
      <c r="K92" s="49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</row>
    <row r="93" spans="2:29" hidden="1" x14ac:dyDescent="0.2">
      <c r="B93" s="48"/>
      <c r="C93" s="48"/>
      <c r="D93" s="48"/>
      <c r="E93" s="48"/>
      <c r="F93" s="48"/>
      <c r="G93" s="48"/>
      <c r="H93" s="48"/>
      <c r="I93" s="48"/>
      <c r="J93" s="48"/>
      <c r="K93" s="49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</row>
    <row r="94" spans="2:29" hidden="1" x14ac:dyDescent="0.2">
      <c r="B94" s="48"/>
      <c r="C94" s="48"/>
      <c r="D94" s="48"/>
      <c r="E94" s="48"/>
      <c r="F94" s="48"/>
      <c r="G94" s="48"/>
      <c r="H94" s="48"/>
      <c r="I94" s="48"/>
      <c r="J94" s="48"/>
      <c r="K94" s="49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</row>
    <row r="95" spans="2:29" hidden="1" x14ac:dyDescent="0.2">
      <c r="B95" s="48"/>
      <c r="C95" s="48"/>
      <c r="D95" s="48"/>
      <c r="E95" s="48"/>
      <c r="F95" s="48"/>
      <c r="G95" s="48"/>
      <c r="H95" s="48"/>
      <c r="I95" s="48"/>
      <c r="J95" s="48"/>
      <c r="K95" s="49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</row>
    <row r="96" spans="2:29" hidden="1" x14ac:dyDescent="0.2">
      <c r="B96" s="48"/>
      <c r="C96" s="48"/>
      <c r="D96" s="48"/>
      <c r="E96" s="48"/>
      <c r="F96" s="48"/>
      <c r="G96" s="48"/>
      <c r="H96" s="48"/>
      <c r="I96" s="48"/>
      <c r="J96" s="48"/>
      <c r="K96" s="49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</row>
    <row r="97" spans="2:29" hidden="1" x14ac:dyDescent="0.2">
      <c r="B97" s="48"/>
      <c r="C97" s="48"/>
      <c r="D97" s="48"/>
      <c r="E97" s="48"/>
      <c r="F97" s="48"/>
      <c r="G97" s="48"/>
      <c r="H97" s="48"/>
      <c r="I97" s="48"/>
      <c r="J97" s="48"/>
      <c r="K97" s="49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</row>
    <row r="98" spans="2:29" hidden="1" x14ac:dyDescent="0.2">
      <c r="B98" s="48"/>
      <c r="C98" s="48"/>
      <c r="D98" s="48"/>
      <c r="E98" s="48"/>
      <c r="F98" s="48"/>
      <c r="G98" s="48"/>
      <c r="H98" s="48"/>
      <c r="I98" s="48"/>
      <c r="J98" s="48"/>
      <c r="K98" s="49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</row>
    <row r="99" spans="2:29" hidden="1" x14ac:dyDescent="0.2">
      <c r="B99" s="48"/>
      <c r="C99" s="48"/>
      <c r="D99" s="48"/>
      <c r="E99" s="48"/>
      <c r="F99" s="48"/>
      <c r="G99" s="48"/>
      <c r="H99" s="48"/>
      <c r="I99" s="48"/>
      <c r="J99" s="48"/>
      <c r="K99" s="49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</row>
    <row r="100" spans="2:29" hidden="1" x14ac:dyDescent="0.2">
      <c r="B100" s="48"/>
      <c r="C100" s="48"/>
      <c r="D100" s="48"/>
      <c r="E100" s="48"/>
      <c r="F100" s="48"/>
      <c r="G100" s="48"/>
      <c r="H100" s="48"/>
      <c r="I100" s="48"/>
      <c r="J100" s="48"/>
      <c r="K100" s="49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</row>
    <row r="101" spans="2:29" hidden="1" x14ac:dyDescent="0.2">
      <c r="B101" s="48"/>
      <c r="C101" s="48"/>
      <c r="D101" s="48"/>
      <c r="E101" s="48"/>
      <c r="F101" s="48"/>
      <c r="G101" s="48"/>
      <c r="H101" s="48"/>
      <c r="I101" s="48"/>
      <c r="J101" s="48"/>
      <c r="K101" s="49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</row>
    <row r="102" spans="2:29" hidden="1" x14ac:dyDescent="0.2">
      <c r="B102" s="48"/>
      <c r="C102" s="48"/>
      <c r="D102" s="48"/>
      <c r="E102" s="48"/>
      <c r="F102" s="48"/>
      <c r="G102" s="48"/>
      <c r="H102" s="48"/>
      <c r="I102" s="48"/>
      <c r="J102" s="48"/>
      <c r="K102" s="49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</row>
    <row r="103" spans="2:29" hidden="1" x14ac:dyDescent="0.2">
      <c r="B103" s="48"/>
      <c r="C103" s="48"/>
      <c r="D103" s="48"/>
      <c r="E103" s="48"/>
      <c r="F103" s="48"/>
      <c r="G103" s="48"/>
      <c r="H103" s="48"/>
      <c r="I103" s="48"/>
      <c r="J103" s="48"/>
      <c r="K103" s="49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</row>
    <row r="104" spans="2:29" hidden="1" x14ac:dyDescent="0.2">
      <c r="B104" s="48"/>
      <c r="C104" s="48"/>
      <c r="D104" s="48"/>
      <c r="E104" s="48"/>
      <c r="F104" s="48"/>
      <c r="G104" s="48"/>
      <c r="H104" s="48"/>
      <c r="I104" s="48"/>
      <c r="J104" s="48"/>
      <c r="K104" s="49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</row>
    <row r="105" spans="2:29" hidden="1" x14ac:dyDescent="0.2">
      <c r="B105" s="48"/>
      <c r="C105" s="48"/>
      <c r="D105" s="48"/>
      <c r="E105" s="48"/>
      <c r="F105" s="48"/>
      <c r="G105" s="48"/>
      <c r="H105" s="48"/>
      <c r="I105" s="48"/>
      <c r="J105" s="48"/>
      <c r="K105" s="49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</row>
    <row r="106" spans="2:29" hidden="1" x14ac:dyDescent="0.2">
      <c r="B106" s="48"/>
      <c r="C106" s="48"/>
      <c r="D106" s="48"/>
      <c r="E106" s="48"/>
      <c r="F106" s="48"/>
      <c r="G106" s="48"/>
      <c r="H106" s="48"/>
      <c r="I106" s="48"/>
      <c r="J106" s="48"/>
      <c r="K106" s="49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</row>
    <row r="107" spans="2:29" hidden="1" x14ac:dyDescent="0.2">
      <c r="B107" s="48"/>
      <c r="C107" s="48"/>
      <c r="D107" s="48"/>
      <c r="E107" s="48"/>
      <c r="F107" s="48"/>
      <c r="G107" s="48"/>
      <c r="H107" s="48"/>
      <c r="I107" s="48"/>
      <c r="J107" s="48"/>
      <c r="K107" s="49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</row>
    <row r="108" spans="2:29" hidden="1" x14ac:dyDescent="0.2">
      <c r="B108" s="48"/>
      <c r="C108" s="48"/>
      <c r="D108" s="48"/>
      <c r="E108" s="48"/>
      <c r="F108" s="48"/>
      <c r="G108" s="48"/>
      <c r="H108" s="48"/>
      <c r="I108" s="48"/>
      <c r="J108" s="48"/>
      <c r="K108" s="49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</row>
    <row r="109" spans="2:29" hidden="1" x14ac:dyDescent="0.2">
      <c r="B109" s="48"/>
      <c r="C109" s="48"/>
      <c r="D109" s="48"/>
      <c r="E109" s="48"/>
      <c r="F109" s="48"/>
      <c r="G109" s="48"/>
      <c r="H109" s="48"/>
      <c r="I109" s="48"/>
      <c r="J109" s="48"/>
      <c r="K109" s="49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</row>
    <row r="110" spans="2:29" hidden="1" x14ac:dyDescent="0.2">
      <c r="B110" s="48"/>
      <c r="C110" s="48"/>
      <c r="D110" s="48"/>
      <c r="E110" s="48"/>
      <c r="F110" s="48"/>
      <c r="G110" s="48"/>
      <c r="H110" s="48"/>
      <c r="I110" s="48"/>
      <c r="J110" s="48"/>
      <c r="K110" s="49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</row>
    <row r="111" spans="2:29" hidden="1" x14ac:dyDescent="0.2">
      <c r="B111" s="48"/>
      <c r="C111" s="48"/>
      <c r="D111" s="48"/>
      <c r="E111" s="48"/>
      <c r="F111" s="48"/>
      <c r="G111" s="48"/>
      <c r="H111" s="48"/>
      <c r="I111" s="48"/>
      <c r="J111" s="48"/>
      <c r="K111" s="49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</row>
    <row r="112" spans="2:29" hidden="1" x14ac:dyDescent="0.2">
      <c r="B112" s="48"/>
      <c r="C112" s="48"/>
      <c r="D112" s="48"/>
      <c r="E112" s="48"/>
      <c r="F112" s="48"/>
      <c r="G112" s="48"/>
      <c r="H112" s="48"/>
      <c r="I112" s="48"/>
      <c r="J112" s="48"/>
      <c r="K112" s="49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</row>
    <row r="113" spans="2:29" hidden="1" x14ac:dyDescent="0.2">
      <c r="B113" s="48"/>
      <c r="C113" s="48"/>
      <c r="D113" s="48"/>
      <c r="E113" s="48"/>
      <c r="F113" s="48"/>
      <c r="G113" s="48"/>
      <c r="H113" s="48"/>
      <c r="I113" s="48"/>
      <c r="J113" s="48"/>
      <c r="K113" s="49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</row>
    <row r="114" spans="2:29" hidden="1" x14ac:dyDescent="0.2">
      <c r="B114" s="48"/>
      <c r="C114" s="48"/>
      <c r="D114" s="48"/>
      <c r="E114" s="48"/>
      <c r="F114" s="48"/>
      <c r="G114" s="48"/>
      <c r="H114" s="48"/>
      <c r="I114" s="48"/>
      <c r="J114" s="48"/>
      <c r="K114" s="49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</row>
    <row r="115" spans="2:29" hidden="1" x14ac:dyDescent="0.2">
      <c r="B115" s="48"/>
      <c r="C115" s="48"/>
      <c r="D115" s="48"/>
      <c r="E115" s="48"/>
      <c r="F115" s="48"/>
      <c r="G115" s="48"/>
      <c r="H115" s="48"/>
      <c r="I115" s="48"/>
      <c r="J115" s="48"/>
      <c r="K115" s="49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</row>
    <row r="116" spans="2:29" hidden="1" x14ac:dyDescent="0.2">
      <c r="B116" s="48"/>
      <c r="C116" s="48"/>
      <c r="D116" s="48"/>
      <c r="E116" s="48"/>
      <c r="F116" s="48"/>
      <c r="G116" s="48"/>
      <c r="H116" s="48"/>
      <c r="I116" s="48"/>
      <c r="J116" s="48"/>
      <c r="K116" s="49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</row>
    <row r="117" spans="2:29" hidden="1" x14ac:dyDescent="0.2">
      <c r="B117" s="48"/>
      <c r="C117" s="48"/>
      <c r="D117" s="48"/>
      <c r="E117" s="48"/>
      <c r="F117" s="48"/>
      <c r="G117" s="48"/>
      <c r="H117" s="48"/>
      <c r="I117" s="48"/>
      <c r="J117" s="48"/>
      <c r="K117" s="49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</row>
    <row r="118" spans="2:29" hidden="1" x14ac:dyDescent="0.2">
      <c r="B118" s="48"/>
      <c r="C118" s="48"/>
      <c r="D118" s="48"/>
      <c r="E118" s="48"/>
      <c r="F118" s="48"/>
      <c r="G118" s="48"/>
      <c r="H118" s="48"/>
      <c r="I118" s="48"/>
      <c r="J118" s="48"/>
      <c r="K118" s="49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</row>
    <row r="119" spans="2:29" hidden="1" x14ac:dyDescent="0.2">
      <c r="B119" s="48"/>
      <c r="C119" s="48"/>
      <c r="D119" s="48"/>
      <c r="E119" s="48"/>
      <c r="F119" s="48"/>
      <c r="G119" s="48"/>
      <c r="H119" s="48"/>
      <c r="I119" s="48"/>
      <c r="J119" s="48"/>
      <c r="K119" s="49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</row>
    <row r="120" spans="2:29" hidden="1" x14ac:dyDescent="0.2">
      <c r="B120" s="48"/>
      <c r="C120" s="48"/>
      <c r="D120" s="48"/>
      <c r="E120" s="48"/>
      <c r="F120" s="48"/>
      <c r="G120" s="48"/>
      <c r="H120" s="48"/>
      <c r="I120" s="48"/>
      <c r="J120" s="48"/>
      <c r="K120" s="49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</row>
    <row r="121" spans="2:29" hidden="1" x14ac:dyDescent="0.2">
      <c r="B121" s="48"/>
      <c r="C121" s="48"/>
      <c r="D121" s="48"/>
      <c r="E121" s="48"/>
      <c r="F121" s="48"/>
      <c r="G121" s="48"/>
      <c r="H121" s="48"/>
      <c r="I121" s="48"/>
      <c r="J121" s="48"/>
      <c r="K121" s="49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</row>
    <row r="122" spans="2:29" hidden="1" x14ac:dyDescent="0.2">
      <c r="B122" s="48"/>
      <c r="C122" s="48"/>
      <c r="D122" s="48"/>
      <c r="E122" s="48"/>
      <c r="F122" s="48"/>
      <c r="G122" s="48"/>
      <c r="H122" s="48"/>
      <c r="I122" s="48"/>
      <c r="J122" s="48"/>
      <c r="K122" s="49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</row>
    <row r="123" spans="2:29" hidden="1" x14ac:dyDescent="0.2">
      <c r="B123" s="48"/>
      <c r="C123" s="48"/>
      <c r="D123" s="48"/>
      <c r="E123" s="48"/>
      <c r="F123" s="48"/>
      <c r="G123" s="48"/>
      <c r="H123" s="48"/>
      <c r="I123" s="48"/>
      <c r="J123" s="48"/>
      <c r="K123" s="49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</row>
    <row r="124" spans="2:29" hidden="1" x14ac:dyDescent="0.2">
      <c r="B124" s="48"/>
      <c r="C124" s="48"/>
      <c r="D124" s="48"/>
      <c r="E124" s="48"/>
      <c r="F124" s="48"/>
      <c r="G124" s="48"/>
      <c r="H124" s="48"/>
      <c r="I124" s="48"/>
      <c r="J124" s="48"/>
      <c r="K124" s="49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</row>
    <row r="125" spans="2:29" hidden="1" x14ac:dyDescent="0.2">
      <c r="B125" s="48"/>
      <c r="C125" s="48"/>
      <c r="D125" s="48"/>
      <c r="E125" s="48"/>
      <c r="F125" s="48"/>
      <c r="G125" s="48"/>
      <c r="H125" s="48"/>
      <c r="I125" s="48"/>
      <c r="J125" s="48"/>
      <c r="K125" s="49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</row>
    <row r="126" spans="2:29" hidden="1" x14ac:dyDescent="0.2">
      <c r="B126" s="48"/>
      <c r="C126" s="48"/>
      <c r="D126" s="48"/>
      <c r="E126" s="48"/>
      <c r="F126" s="48"/>
      <c r="G126" s="48"/>
      <c r="H126" s="48"/>
      <c r="I126" s="48"/>
      <c r="J126" s="48"/>
      <c r="K126" s="49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</row>
    <row r="127" spans="2:29" hidden="1" x14ac:dyDescent="0.2">
      <c r="B127" s="48"/>
      <c r="C127" s="48"/>
      <c r="D127" s="48"/>
      <c r="E127" s="48"/>
      <c r="F127" s="48"/>
      <c r="G127" s="48"/>
      <c r="H127" s="48"/>
      <c r="I127" s="48"/>
      <c r="J127" s="48"/>
      <c r="K127" s="49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</row>
    <row r="128" spans="2:29" hidden="1" x14ac:dyDescent="0.2">
      <c r="B128" s="48"/>
      <c r="C128" s="48"/>
      <c r="D128" s="48"/>
      <c r="E128" s="48"/>
      <c r="F128" s="48"/>
      <c r="G128" s="48"/>
      <c r="H128" s="48"/>
      <c r="I128" s="48"/>
      <c r="J128" s="48"/>
      <c r="K128" s="49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</row>
    <row r="129" spans="2:24" hidden="1" x14ac:dyDescent="0.2">
      <c r="B129" s="48"/>
      <c r="C129" s="48"/>
      <c r="D129" s="48"/>
      <c r="E129" s="48"/>
      <c r="F129" s="48"/>
      <c r="G129" s="48"/>
      <c r="H129" s="48"/>
      <c r="I129" s="48"/>
      <c r="J129" s="48"/>
      <c r="K129" s="49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</row>
    <row r="130" spans="2:24" hidden="1" x14ac:dyDescent="0.2">
      <c r="B130" s="48"/>
      <c r="C130" s="48"/>
      <c r="D130" s="48"/>
      <c r="E130" s="48"/>
      <c r="F130" s="48"/>
      <c r="G130" s="48"/>
      <c r="H130" s="48"/>
      <c r="I130" s="48"/>
      <c r="J130" s="48"/>
      <c r="K130" s="49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</row>
    <row r="131" spans="2:24" hidden="1" x14ac:dyDescent="0.2">
      <c r="B131" s="48"/>
      <c r="C131" s="48"/>
      <c r="D131" s="48"/>
      <c r="E131" s="48"/>
      <c r="F131" s="48"/>
      <c r="G131" s="48"/>
      <c r="H131" s="48"/>
      <c r="I131" s="48"/>
      <c r="J131" s="48"/>
      <c r="K131" s="49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</row>
    <row r="132" spans="2:24" hidden="1" x14ac:dyDescent="0.2">
      <c r="B132" s="48"/>
      <c r="C132" s="48"/>
      <c r="D132" s="48"/>
      <c r="E132" s="48"/>
      <c r="F132" s="48"/>
      <c r="G132" s="48"/>
      <c r="H132" s="48"/>
      <c r="I132" s="48"/>
      <c r="J132" s="48"/>
      <c r="K132" s="49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</row>
    <row r="133" spans="2:24" hidden="1" x14ac:dyDescent="0.2">
      <c r="B133" s="48"/>
      <c r="C133" s="48"/>
      <c r="D133" s="48"/>
      <c r="E133" s="48"/>
      <c r="F133" s="48"/>
      <c r="G133" s="48"/>
      <c r="H133" s="48"/>
      <c r="I133" s="48"/>
      <c r="J133" s="48"/>
      <c r="K133" s="49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</row>
    <row r="134" spans="2:24" hidden="1" x14ac:dyDescent="0.2">
      <c r="B134" s="48"/>
      <c r="C134" s="48"/>
      <c r="D134" s="48"/>
      <c r="E134" s="48"/>
      <c r="F134" s="48"/>
      <c r="G134" s="48"/>
      <c r="H134" s="48"/>
      <c r="I134" s="48"/>
      <c r="J134" s="48"/>
      <c r="K134" s="49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</row>
    <row r="135" spans="2:24" hidden="1" x14ac:dyDescent="0.2">
      <c r="B135" s="48"/>
      <c r="C135" s="48"/>
      <c r="D135" s="48"/>
      <c r="E135" s="48"/>
      <c r="F135" s="48"/>
      <c r="G135" s="48"/>
      <c r="H135" s="48"/>
      <c r="I135" s="48"/>
      <c r="J135" s="48"/>
      <c r="K135" s="49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</row>
    <row r="136" spans="2:24" hidden="1" x14ac:dyDescent="0.2">
      <c r="B136" s="48"/>
      <c r="C136" s="48"/>
      <c r="D136" s="48"/>
      <c r="E136" s="48"/>
      <c r="F136" s="48"/>
      <c r="G136" s="48"/>
      <c r="H136" s="48"/>
      <c r="I136" s="48"/>
      <c r="J136" s="48"/>
      <c r="K136" s="49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</row>
    <row r="137" spans="2:24" hidden="1" x14ac:dyDescent="0.2">
      <c r="B137" s="48"/>
      <c r="C137" s="48"/>
      <c r="D137" s="48"/>
      <c r="E137" s="48"/>
      <c r="F137" s="48"/>
      <c r="G137" s="48"/>
      <c r="H137" s="48"/>
      <c r="I137" s="48"/>
      <c r="J137" s="48"/>
      <c r="K137" s="49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</row>
    <row r="138" spans="2:24" hidden="1" x14ac:dyDescent="0.2">
      <c r="B138" s="48"/>
      <c r="C138" s="48"/>
      <c r="D138" s="48"/>
      <c r="E138" s="48"/>
      <c r="F138" s="48"/>
      <c r="G138" s="48"/>
      <c r="H138" s="48"/>
      <c r="I138" s="48"/>
      <c r="J138" s="48"/>
      <c r="K138" s="49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</row>
    <row r="139" spans="2:24" hidden="1" x14ac:dyDescent="0.2">
      <c r="B139" s="48"/>
      <c r="C139" s="48"/>
      <c r="D139" s="48"/>
      <c r="E139" s="48"/>
      <c r="F139" s="48"/>
      <c r="G139" s="48"/>
      <c r="H139" s="48"/>
      <c r="I139" s="48"/>
      <c r="J139" s="48"/>
      <c r="K139" s="49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</row>
    <row r="140" spans="2:24" hidden="1" x14ac:dyDescent="0.2">
      <c r="B140" s="48"/>
      <c r="C140" s="48"/>
      <c r="D140" s="48"/>
      <c r="E140" s="48"/>
      <c r="F140" s="48"/>
      <c r="G140" s="48"/>
      <c r="H140" s="48"/>
      <c r="I140" s="48"/>
      <c r="J140" s="48"/>
      <c r="K140" s="49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</row>
    <row r="141" spans="2:24" hidden="1" x14ac:dyDescent="0.2">
      <c r="B141" s="48"/>
      <c r="C141" s="48"/>
      <c r="D141" s="48"/>
      <c r="E141" s="48"/>
      <c r="F141" s="48"/>
      <c r="G141" s="48"/>
      <c r="H141" s="48"/>
      <c r="I141" s="48"/>
      <c r="J141" s="48"/>
      <c r="K141" s="49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</row>
    <row r="142" spans="2:24" hidden="1" x14ac:dyDescent="0.2">
      <c r="B142" s="48"/>
      <c r="C142" s="48"/>
      <c r="D142" s="48"/>
      <c r="E142" s="48"/>
      <c r="F142" s="48"/>
      <c r="G142" s="48"/>
      <c r="H142" s="48"/>
      <c r="I142" s="48"/>
      <c r="J142" s="48"/>
      <c r="K142" s="49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</row>
    <row r="143" spans="2:24" hidden="1" x14ac:dyDescent="0.2">
      <c r="B143" s="48"/>
      <c r="C143" s="48"/>
      <c r="D143" s="48"/>
      <c r="E143" s="48"/>
      <c r="F143" s="48"/>
      <c r="G143" s="48"/>
      <c r="H143" s="48"/>
      <c r="I143" s="48"/>
      <c r="J143" s="48"/>
      <c r="K143" s="49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</row>
    <row r="144" spans="2:24" hidden="1" x14ac:dyDescent="0.2">
      <c r="B144" s="48"/>
      <c r="C144" s="48"/>
      <c r="D144" s="48"/>
      <c r="E144" s="48"/>
      <c r="F144" s="48"/>
      <c r="G144" s="48"/>
      <c r="H144" s="48"/>
      <c r="I144" s="48"/>
      <c r="J144" s="48"/>
      <c r="K144" s="49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</row>
    <row r="145" spans="2:24" hidden="1" x14ac:dyDescent="0.2">
      <c r="B145" s="48"/>
      <c r="C145" s="48"/>
      <c r="D145" s="48"/>
      <c r="E145" s="48"/>
      <c r="F145" s="48"/>
      <c r="G145" s="48"/>
      <c r="H145" s="48"/>
      <c r="I145" s="48"/>
      <c r="J145" s="48"/>
      <c r="K145" s="49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</row>
    <row r="146" spans="2:24" hidden="1" x14ac:dyDescent="0.2">
      <c r="B146" s="48"/>
      <c r="C146" s="48"/>
      <c r="D146" s="48"/>
      <c r="E146" s="48"/>
      <c r="F146" s="48"/>
      <c r="G146" s="48"/>
      <c r="H146" s="48"/>
      <c r="I146" s="48"/>
      <c r="J146" s="48"/>
      <c r="K146" s="49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</row>
    <row r="147" spans="2:24" hidden="1" x14ac:dyDescent="0.2">
      <c r="B147" s="48"/>
      <c r="C147" s="48"/>
      <c r="D147" s="48"/>
      <c r="E147" s="48"/>
      <c r="F147" s="48"/>
      <c r="G147" s="48"/>
      <c r="H147" s="48"/>
      <c r="I147" s="48"/>
      <c r="J147" s="48"/>
      <c r="K147" s="49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</row>
    <row r="148" spans="2:24" hidden="1" x14ac:dyDescent="0.2">
      <c r="B148" s="48"/>
      <c r="C148" s="48"/>
      <c r="D148" s="48"/>
      <c r="E148" s="48"/>
      <c r="F148" s="48"/>
      <c r="G148" s="48"/>
      <c r="H148" s="48"/>
      <c r="I148" s="48"/>
      <c r="J148" s="48"/>
      <c r="K148" s="49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</row>
    <row r="149" spans="2:24" hidden="1" x14ac:dyDescent="0.2">
      <c r="B149" s="48"/>
      <c r="C149" s="48"/>
      <c r="D149" s="48"/>
      <c r="E149" s="48"/>
      <c r="F149" s="48"/>
      <c r="G149" s="48"/>
      <c r="H149" s="48"/>
      <c r="I149" s="48"/>
      <c r="J149" s="48"/>
      <c r="K149" s="49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</row>
    <row r="150" spans="2:24" hidden="1" x14ac:dyDescent="0.2">
      <c r="B150" s="48"/>
      <c r="C150" s="48"/>
      <c r="D150" s="48"/>
      <c r="E150" s="48"/>
      <c r="F150" s="48"/>
      <c r="G150" s="48"/>
      <c r="H150" s="48"/>
      <c r="I150" s="48"/>
      <c r="J150" s="48"/>
      <c r="K150" s="49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</row>
    <row r="151" spans="2:24" hidden="1" x14ac:dyDescent="0.2">
      <c r="B151" s="48"/>
      <c r="C151" s="48"/>
      <c r="D151" s="48"/>
      <c r="E151" s="48"/>
      <c r="F151" s="48"/>
      <c r="G151" s="48"/>
      <c r="H151" s="48"/>
      <c r="I151" s="48"/>
      <c r="J151" s="48"/>
      <c r="K151" s="49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</row>
    <row r="152" spans="2:24" hidden="1" x14ac:dyDescent="0.2">
      <c r="B152" s="48"/>
      <c r="C152" s="48"/>
      <c r="D152" s="48"/>
      <c r="E152" s="48"/>
      <c r="F152" s="48"/>
      <c r="G152" s="48"/>
      <c r="H152" s="48"/>
      <c r="I152" s="48"/>
      <c r="J152" s="48"/>
      <c r="K152" s="49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</row>
    <row r="153" spans="2:24" hidden="1" x14ac:dyDescent="0.2">
      <c r="B153" s="48"/>
      <c r="C153" s="48"/>
      <c r="D153" s="48"/>
      <c r="E153" s="48"/>
      <c r="F153" s="48"/>
      <c r="G153" s="48"/>
      <c r="H153" s="48"/>
      <c r="I153" s="48"/>
      <c r="J153" s="48"/>
      <c r="K153" s="49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</row>
    <row r="154" spans="2:24" hidden="1" x14ac:dyDescent="0.2">
      <c r="B154" s="48"/>
      <c r="C154" s="48"/>
      <c r="D154" s="48"/>
      <c r="E154" s="48"/>
      <c r="F154" s="48"/>
      <c r="G154" s="48"/>
      <c r="H154" s="48"/>
      <c r="I154" s="48"/>
      <c r="J154" s="48"/>
      <c r="K154" s="49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</row>
    <row r="155" spans="2:24" hidden="1" x14ac:dyDescent="0.2">
      <c r="B155" s="48"/>
      <c r="C155" s="48"/>
      <c r="D155" s="48"/>
      <c r="E155" s="48"/>
      <c r="F155" s="48"/>
      <c r="G155" s="48"/>
      <c r="H155" s="48"/>
      <c r="I155" s="48"/>
      <c r="J155" s="48"/>
      <c r="K155" s="49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</row>
    <row r="156" spans="2:24" hidden="1" x14ac:dyDescent="0.2">
      <c r="B156" s="48"/>
      <c r="C156" s="48"/>
      <c r="D156" s="48"/>
      <c r="E156" s="48"/>
      <c r="F156" s="48"/>
      <c r="G156" s="48"/>
      <c r="H156" s="48"/>
      <c r="I156" s="48"/>
      <c r="J156" s="48"/>
      <c r="K156" s="49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</row>
    <row r="157" spans="2:24" hidden="1" x14ac:dyDescent="0.2">
      <c r="B157" s="48"/>
      <c r="C157" s="48"/>
      <c r="D157" s="48"/>
      <c r="E157" s="48"/>
      <c r="F157" s="48"/>
      <c r="G157" s="48"/>
      <c r="H157" s="48"/>
      <c r="I157" s="48"/>
      <c r="J157" s="48"/>
      <c r="K157" s="49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</row>
    <row r="158" spans="2:24" hidden="1" x14ac:dyDescent="0.2">
      <c r="B158" s="48"/>
      <c r="C158" s="48"/>
      <c r="D158" s="48"/>
      <c r="E158" s="48"/>
      <c r="F158" s="48"/>
      <c r="G158" s="48"/>
      <c r="H158" s="48"/>
      <c r="I158" s="48"/>
      <c r="J158" s="48"/>
      <c r="K158" s="49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</row>
    <row r="159" spans="2:24" hidden="1" x14ac:dyDescent="0.2">
      <c r="B159" s="48"/>
      <c r="C159" s="48"/>
      <c r="D159" s="48"/>
      <c r="E159" s="48"/>
      <c r="F159" s="48"/>
      <c r="G159" s="48"/>
      <c r="H159" s="48"/>
      <c r="I159" s="48"/>
      <c r="J159" s="48"/>
      <c r="K159" s="49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</row>
    <row r="160" spans="2:24" hidden="1" x14ac:dyDescent="0.2">
      <c r="B160" s="48"/>
      <c r="C160" s="48"/>
      <c r="D160" s="48"/>
      <c r="E160" s="48"/>
      <c r="F160" s="48"/>
      <c r="G160" s="48"/>
      <c r="H160" s="48"/>
      <c r="I160" s="48"/>
      <c r="J160" s="48"/>
      <c r="K160" s="49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</row>
    <row r="161" spans="2:24" hidden="1" x14ac:dyDescent="0.2">
      <c r="B161" s="48"/>
      <c r="C161" s="48"/>
      <c r="D161" s="48"/>
      <c r="E161" s="48"/>
      <c r="F161" s="48"/>
      <c r="G161" s="48"/>
      <c r="H161" s="48"/>
      <c r="I161" s="48"/>
      <c r="J161" s="48"/>
      <c r="K161" s="49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</row>
    <row r="162" spans="2:24" hidden="1" x14ac:dyDescent="0.2">
      <c r="B162" s="48"/>
      <c r="C162" s="48"/>
      <c r="D162" s="48"/>
      <c r="E162" s="48"/>
      <c r="F162" s="48"/>
      <c r="G162" s="48"/>
      <c r="H162" s="48"/>
      <c r="I162" s="48"/>
      <c r="J162" s="48"/>
      <c r="K162" s="49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</row>
    <row r="163" spans="2:24" hidden="1" x14ac:dyDescent="0.2">
      <c r="B163" s="48"/>
      <c r="C163" s="48"/>
      <c r="D163" s="48"/>
      <c r="E163" s="48"/>
      <c r="F163" s="48"/>
      <c r="G163" s="48"/>
      <c r="H163" s="48"/>
      <c r="I163" s="48"/>
      <c r="J163" s="48"/>
      <c r="K163" s="49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</row>
    <row r="164" spans="2:24" hidden="1" x14ac:dyDescent="0.2">
      <c r="B164" s="48"/>
      <c r="C164" s="48"/>
      <c r="D164" s="48"/>
      <c r="E164" s="48"/>
      <c r="F164" s="48"/>
      <c r="G164" s="48"/>
      <c r="H164" s="48"/>
      <c r="I164" s="48"/>
      <c r="J164" s="48"/>
      <c r="K164" s="49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</row>
    <row r="165" spans="2:24" hidden="1" x14ac:dyDescent="0.2">
      <c r="B165" s="48"/>
      <c r="C165" s="48"/>
      <c r="D165" s="48"/>
      <c r="E165" s="48"/>
      <c r="F165" s="48"/>
      <c r="G165" s="48"/>
      <c r="H165" s="48"/>
      <c r="I165" s="48"/>
      <c r="J165" s="48"/>
      <c r="K165" s="49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</row>
    <row r="166" spans="2:24" hidden="1" x14ac:dyDescent="0.2">
      <c r="B166" s="48"/>
      <c r="C166" s="48"/>
      <c r="D166" s="48"/>
      <c r="E166" s="48"/>
      <c r="F166" s="48"/>
      <c r="G166" s="48"/>
      <c r="H166" s="48"/>
      <c r="I166" s="48"/>
      <c r="J166" s="48"/>
      <c r="K166" s="49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</row>
    <row r="167" spans="2:24" hidden="1" x14ac:dyDescent="0.2">
      <c r="B167" s="48"/>
      <c r="C167" s="48"/>
      <c r="D167" s="48"/>
      <c r="E167" s="48"/>
      <c r="F167" s="48"/>
      <c r="G167" s="48"/>
      <c r="H167" s="48"/>
      <c r="I167" s="48"/>
      <c r="J167" s="48"/>
      <c r="K167" s="49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</row>
    <row r="168" spans="2:24" hidden="1" x14ac:dyDescent="0.2">
      <c r="B168" s="48"/>
      <c r="C168" s="48"/>
      <c r="D168" s="48"/>
      <c r="E168" s="48"/>
      <c r="F168" s="48"/>
      <c r="G168" s="48"/>
      <c r="H168" s="48"/>
      <c r="I168" s="48"/>
      <c r="J168" s="48"/>
      <c r="K168" s="49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</row>
    <row r="169" spans="2:24" hidden="1" x14ac:dyDescent="0.2">
      <c r="B169" s="48"/>
      <c r="C169" s="48"/>
      <c r="D169" s="48"/>
      <c r="E169" s="48"/>
      <c r="F169" s="48"/>
      <c r="G169" s="48"/>
      <c r="H169" s="48"/>
      <c r="I169" s="48"/>
      <c r="J169" s="48"/>
      <c r="K169" s="49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</row>
    <row r="170" spans="2:24" hidden="1" x14ac:dyDescent="0.2">
      <c r="B170" s="48"/>
      <c r="C170" s="48"/>
      <c r="D170" s="48"/>
      <c r="E170" s="48"/>
      <c r="F170" s="48"/>
      <c r="G170" s="48"/>
      <c r="H170" s="48"/>
      <c r="I170" s="48"/>
      <c r="J170" s="48"/>
      <c r="K170" s="49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</row>
    <row r="171" spans="2:24" hidden="1" x14ac:dyDescent="0.2">
      <c r="B171" s="48"/>
      <c r="C171" s="48"/>
      <c r="D171" s="48"/>
      <c r="E171" s="48"/>
      <c r="F171" s="48"/>
      <c r="G171" s="48"/>
      <c r="H171" s="48"/>
      <c r="I171" s="48"/>
      <c r="J171" s="48"/>
      <c r="K171" s="49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</row>
    <row r="172" spans="2:24" hidden="1" x14ac:dyDescent="0.2">
      <c r="B172" s="48"/>
      <c r="C172" s="48"/>
      <c r="D172" s="48"/>
      <c r="E172" s="48"/>
      <c r="F172" s="48"/>
      <c r="G172" s="48"/>
      <c r="H172" s="48"/>
      <c r="I172" s="48"/>
      <c r="J172" s="48"/>
      <c r="K172" s="49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</row>
    <row r="173" spans="2:24" hidden="1" x14ac:dyDescent="0.2">
      <c r="B173" s="48"/>
      <c r="C173" s="48"/>
      <c r="D173" s="48"/>
      <c r="E173" s="48"/>
      <c r="F173" s="48"/>
      <c r="G173" s="48"/>
      <c r="H173" s="48"/>
      <c r="I173" s="48"/>
      <c r="J173" s="48"/>
      <c r="K173" s="49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</row>
    <row r="174" spans="2:24" hidden="1" x14ac:dyDescent="0.2">
      <c r="B174" s="48"/>
      <c r="C174" s="48"/>
      <c r="D174" s="48"/>
      <c r="E174" s="48"/>
      <c r="F174" s="48"/>
      <c r="G174" s="48"/>
      <c r="H174" s="48"/>
      <c r="I174" s="48"/>
      <c r="J174" s="48"/>
      <c r="K174" s="49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</row>
    <row r="175" spans="2:24" hidden="1" x14ac:dyDescent="0.2">
      <c r="B175" s="48"/>
      <c r="C175" s="48"/>
      <c r="D175" s="48"/>
      <c r="E175" s="48"/>
      <c r="F175" s="48"/>
      <c r="G175" s="48"/>
      <c r="H175" s="48"/>
      <c r="I175" s="48"/>
      <c r="J175" s="48"/>
      <c r="K175" s="49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</row>
    <row r="176" spans="2:24" hidden="1" x14ac:dyDescent="0.2">
      <c r="B176" s="48"/>
      <c r="C176" s="48"/>
      <c r="D176" s="48"/>
      <c r="E176" s="48"/>
      <c r="F176" s="48"/>
      <c r="G176" s="48"/>
      <c r="H176" s="48"/>
      <c r="I176" s="48"/>
      <c r="J176" s="48"/>
      <c r="K176" s="49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</row>
    <row r="177" spans="2:24" hidden="1" x14ac:dyDescent="0.2">
      <c r="B177" s="48"/>
      <c r="C177" s="48"/>
      <c r="D177" s="48"/>
      <c r="E177" s="48"/>
      <c r="F177" s="48"/>
      <c r="G177" s="48"/>
      <c r="H177" s="48"/>
      <c r="I177" s="48"/>
      <c r="J177" s="48"/>
      <c r="K177" s="49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</row>
    <row r="178" spans="2:24" hidden="1" x14ac:dyDescent="0.2">
      <c r="B178" s="48"/>
      <c r="C178" s="48"/>
      <c r="D178" s="48"/>
      <c r="E178" s="48"/>
      <c r="F178" s="48"/>
      <c r="G178" s="48"/>
      <c r="H178" s="48"/>
      <c r="I178" s="48"/>
      <c r="J178" s="48"/>
      <c r="K178" s="49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</row>
    <row r="179" spans="2:24" hidden="1" x14ac:dyDescent="0.2">
      <c r="B179" s="48"/>
      <c r="C179" s="48"/>
      <c r="D179" s="48"/>
      <c r="E179" s="48"/>
      <c r="F179" s="48"/>
      <c r="G179" s="48"/>
      <c r="H179" s="48"/>
      <c r="I179" s="48"/>
      <c r="J179" s="48"/>
      <c r="K179" s="49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</row>
    <row r="180" spans="2:24" hidden="1" x14ac:dyDescent="0.2">
      <c r="B180" s="48"/>
      <c r="C180" s="48"/>
      <c r="D180" s="48"/>
      <c r="E180" s="48"/>
      <c r="F180" s="48"/>
      <c r="G180" s="48"/>
      <c r="H180" s="48"/>
      <c r="I180" s="48"/>
      <c r="J180" s="48"/>
      <c r="K180" s="49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</row>
    <row r="181" spans="2:24" hidden="1" x14ac:dyDescent="0.2">
      <c r="B181" s="48"/>
      <c r="C181" s="48"/>
      <c r="D181" s="48"/>
      <c r="E181" s="48"/>
      <c r="F181" s="48"/>
      <c r="G181" s="48"/>
      <c r="H181" s="48"/>
      <c r="I181" s="48"/>
      <c r="J181" s="48"/>
      <c r="K181" s="49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</row>
    <row r="182" spans="2:24" hidden="1" x14ac:dyDescent="0.2">
      <c r="B182" s="48"/>
      <c r="C182" s="48"/>
      <c r="D182" s="48"/>
      <c r="E182" s="48"/>
      <c r="F182" s="48"/>
      <c r="G182" s="48"/>
      <c r="H182" s="48"/>
      <c r="I182" s="48"/>
      <c r="J182" s="48"/>
      <c r="K182" s="49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</row>
    <row r="183" spans="2:24" hidden="1" x14ac:dyDescent="0.2">
      <c r="B183" s="48"/>
      <c r="C183" s="48"/>
      <c r="D183" s="48"/>
      <c r="E183" s="48"/>
      <c r="F183" s="48"/>
      <c r="G183" s="48"/>
      <c r="H183" s="48"/>
      <c r="I183" s="48"/>
      <c r="J183" s="48"/>
      <c r="K183" s="49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</row>
    <row r="184" spans="2:24" hidden="1" x14ac:dyDescent="0.2">
      <c r="B184" s="48"/>
      <c r="C184" s="48"/>
      <c r="D184" s="48"/>
      <c r="E184" s="48"/>
      <c r="F184" s="48"/>
      <c r="G184" s="48"/>
      <c r="H184" s="48"/>
      <c r="I184" s="48"/>
      <c r="J184" s="48"/>
      <c r="K184" s="49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</row>
    <row r="185" spans="2:24" hidden="1" x14ac:dyDescent="0.2">
      <c r="B185" s="48"/>
      <c r="C185" s="48"/>
      <c r="D185" s="48"/>
      <c r="E185" s="48"/>
      <c r="F185" s="48"/>
      <c r="G185" s="48"/>
      <c r="H185" s="48"/>
      <c r="I185" s="48"/>
      <c r="J185" s="48"/>
      <c r="K185" s="49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</row>
    <row r="186" spans="2:24" hidden="1" x14ac:dyDescent="0.2">
      <c r="B186" s="48"/>
      <c r="C186" s="48"/>
      <c r="D186" s="48"/>
      <c r="E186" s="48"/>
      <c r="F186" s="48"/>
      <c r="G186" s="48"/>
      <c r="H186" s="48"/>
      <c r="I186" s="48"/>
      <c r="J186" s="48"/>
      <c r="K186" s="49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</row>
    <row r="187" spans="2:24" hidden="1" x14ac:dyDescent="0.2">
      <c r="B187" s="48"/>
      <c r="C187" s="48"/>
      <c r="D187" s="48"/>
      <c r="E187" s="48"/>
      <c r="F187" s="48"/>
      <c r="G187" s="48"/>
      <c r="H187" s="48"/>
      <c r="I187" s="48"/>
      <c r="J187" s="48"/>
      <c r="K187" s="49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</row>
    <row r="188" spans="2:24" hidden="1" x14ac:dyDescent="0.2">
      <c r="B188" s="48"/>
      <c r="C188" s="48"/>
      <c r="D188" s="48"/>
      <c r="E188" s="48"/>
      <c r="F188" s="48"/>
      <c r="G188" s="48"/>
      <c r="H188" s="48"/>
      <c r="I188" s="48"/>
      <c r="J188" s="48"/>
      <c r="K188" s="49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</row>
    <row r="189" spans="2:24" hidden="1" x14ac:dyDescent="0.2">
      <c r="B189" s="48"/>
      <c r="C189" s="48"/>
      <c r="D189" s="48"/>
      <c r="E189" s="48"/>
      <c r="F189" s="48"/>
      <c r="G189" s="48"/>
      <c r="H189" s="48"/>
      <c r="I189" s="48"/>
      <c r="J189" s="48"/>
      <c r="K189" s="49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</row>
    <row r="190" spans="2:24" hidden="1" x14ac:dyDescent="0.2">
      <c r="B190" s="48"/>
      <c r="C190" s="48"/>
      <c r="D190" s="48"/>
      <c r="E190" s="48"/>
      <c r="F190" s="48"/>
      <c r="G190" s="48"/>
      <c r="H190" s="48"/>
      <c r="I190" s="48"/>
      <c r="J190" s="48"/>
      <c r="K190" s="49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</row>
    <row r="191" spans="2:24" hidden="1" x14ac:dyDescent="0.2">
      <c r="B191" s="48"/>
      <c r="C191" s="48"/>
      <c r="D191" s="48"/>
      <c r="E191" s="48"/>
      <c r="F191" s="48"/>
      <c r="G191" s="48"/>
      <c r="H191" s="48"/>
      <c r="I191" s="48"/>
      <c r="J191" s="48"/>
      <c r="K191" s="49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</row>
    <row r="192" spans="2:24" hidden="1" x14ac:dyDescent="0.2">
      <c r="B192" s="48"/>
      <c r="C192" s="48"/>
      <c r="D192" s="48"/>
      <c r="E192" s="48"/>
      <c r="F192" s="48"/>
      <c r="G192" s="48"/>
      <c r="H192" s="48"/>
      <c r="I192" s="48"/>
      <c r="J192" s="48"/>
      <c r="K192" s="49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</row>
    <row r="193" spans="2:24" hidden="1" x14ac:dyDescent="0.2">
      <c r="B193" s="48"/>
      <c r="C193" s="48"/>
      <c r="D193" s="48"/>
      <c r="E193" s="48"/>
      <c r="F193" s="48"/>
      <c r="G193" s="48"/>
      <c r="H193" s="48"/>
      <c r="I193" s="48"/>
      <c r="J193" s="48"/>
      <c r="K193" s="49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</row>
    <row r="194" spans="2:24" hidden="1" x14ac:dyDescent="0.2">
      <c r="B194" s="48"/>
      <c r="C194" s="48"/>
      <c r="D194" s="48"/>
      <c r="E194" s="48"/>
      <c r="F194" s="48"/>
      <c r="G194" s="48"/>
      <c r="H194" s="48"/>
      <c r="I194" s="48"/>
      <c r="J194" s="48"/>
      <c r="K194" s="49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</row>
    <row r="195" spans="2:24" hidden="1" x14ac:dyDescent="0.2">
      <c r="B195" s="48"/>
      <c r="C195" s="48"/>
      <c r="D195" s="48"/>
      <c r="E195" s="48"/>
      <c r="F195" s="48"/>
      <c r="G195" s="48"/>
      <c r="H195" s="48"/>
      <c r="I195" s="48"/>
      <c r="J195" s="48"/>
      <c r="K195" s="49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</row>
    <row r="196" spans="2:24" hidden="1" x14ac:dyDescent="0.2">
      <c r="B196" s="48"/>
      <c r="C196" s="48"/>
      <c r="D196" s="48"/>
      <c r="E196" s="48"/>
      <c r="F196" s="48"/>
      <c r="G196" s="48"/>
      <c r="H196" s="48"/>
      <c r="I196" s="48"/>
      <c r="J196" s="48"/>
      <c r="K196" s="49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</row>
    <row r="197" spans="2:24" hidden="1" x14ac:dyDescent="0.2">
      <c r="B197" s="48"/>
      <c r="C197" s="48"/>
      <c r="D197" s="48"/>
      <c r="E197" s="48"/>
      <c r="F197" s="48"/>
      <c r="G197" s="48"/>
      <c r="H197" s="48"/>
      <c r="I197" s="48"/>
      <c r="J197" s="48"/>
      <c r="K197" s="49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</row>
    <row r="198" spans="2:24" hidden="1" x14ac:dyDescent="0.2">
      <c r="B198" s="48"/>
      <c r="C198" s="48"/>
      <c r="D198" s="48"/>
      <c r="E198" s="48"/>
      <c r="F198" s="48"/>
      <c r="G198" s="48"/>
      <c r="H198" s="48"/>
      <c r="I198" s="48"/>
      <c r="J198" s="48"/>
      <c r="K198" s="49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</row>
    <row r="199" spans="2:24" hidden="1" x14ac:dyDescent="0.2">
      <c r="B199" s="48"/>
      <c r="C199" s="48"/>
      <c r="D199" s="48"/>
      <c r="E199" s="48"/>
      <c r="F199" s="48"/>
      <c r="G199" s="48"/>
      <c r="H199" s="48"/>
      <c r="I199" s="48"/>
      <c r="J199" s="48"/>
      <c r="K199" s="49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</row>
    <row r="200" spans="2:24" hidden="1" x14ac:dyDescent="0.2">
      <c r="B200" s="48"/>
      <c r="C200" s="48"/>
      <c r="D200" s="48"/>
      <c r="E200" s="48"/>
      <c r="F200" s="48"/>
      <c r="G200" s="48"/>
      <c r="H200" s="48"/>
      <c r="I200" s="48"/>
      <c r="J200" s="48"/>
      <c r="K200" s="49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</row>
    <row r="201" spans="2:24" hidden="1" x14ac:dyDescent="0.2">
      <c r="B201" s="48"/>
      <c r="C201" s="48"/>
      <c r="D201" s="48"/>
      <c r="E201" s="48"/>
      <c r="F201" s="48"/>
      <c r="G201" s="48"/>
      <c r="H201" s="48"/>
      <c r="I201" s="48"/>
      <c r="J201" s="48"/>
      <c r="K201" s="49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</row>
    <row r="202" spans="2:24" hidden="1" x14ac:dyDescent="0.2">
      <c r="B202" s="48"/>
      <c r="C202" s="48"/>
      <c r="D202" s="48"/>
      <c r="E202" s="48"/>
      <c r="F202" s="48"/>
      <c r="G202" s="48"/>
      <c r="H202" s="48"/>
      <c r="I202" s="48"/>
      <c r="J202" s="48"/>
      <c r="K202" s="49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</row>
    <row r="203" spans="2:24" hidden="1" x14ac:dyDescent="0.2">
      <c r="B203" s="48"/>
      <c r="C203" s="48"/>
      <c r="D203" s="48"/>
      <c r="E203" s="48"/>
      <c r="F203" s="48"/>
      <c r="G203" s="48"/>
      <c r="H203" s="48"/>
      <c r="I203" s="48"/>
      <c r="J203" s="48"/>
      <c r="K203" s="49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</row>
    <row r="204" spans="2:24" hidden="1" x14ac:dyDescent="0.2">
      <c r="K204" s="49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</row>
    <row r="205" spans="2:24" hidden="1" x14ac:dyDescent="0.2">
      <c r="K205" s="49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</row>
    <row r="206" spans="2:24" hidden="1" x14ac:dyDescent="0.2">
      <c r="K206" s="49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</row>
    <row r="207" spans="2:24" hidden="1" x14ac:dyDescent="0.2">
      <c r="K207" s="49"/>
      <c r="L207" s="48"/>
      <c r="M207" s="48"/>
      <c r="N207" s="48"/>
      <c r="O207" s="48"/>
    </row>
    <row r="208" spans="2:24" hidden="1" x14ac:dyDescent="0.2">
      <c r="K208" s="49"/>
      <c r="L208" s="48"/>
      <c r="M208" s="48"/>
      <c r="N208" s="48"/>
      <c r="O208" s="48"/>
    </row>
    <row r="209" spans="11:15" hidden="1" x14ac:dyDescent="0.2">
      <c r="K209" s="49"/>
      <c r="L209" s="48"/>
      <c r="M209" s="48"/>
      <c r="N209" s="48"/>
      <c r="O209" s="48"/>
    </row>
    <row r="210" spans="11:15" hidden="1" x14ac:dyDescent="0.2">
      <c r="L210" s="48"/>
      <c r="M210" s="48"/>
      <c r="N210" s="48"/>
      <c r="O210" s="48"/>
    </row>
    <row r="211" spans="11:15" hidden="1" x14ac:dyDescent="0.2">
      <c r="L211" s="48"/>
      <c r="M211" s="48"/>
      <c r="N211" s="48"/>
      <c r="O211" s="48"/>
    </row>
    <row r="212" spans="11:15" hidden="1" x14ac:dyDescent="0.2">
      <c r="L212" s="48"/>
      <c r="M212" s="48"/>
      <c r="N212" s="48"/>
      <c r="O212" s="48"/>
    </row>
  </sheetData>
  <sheetProtection algorithmName="SHA-512" hashValue="yBI8/ShTIk1iRFz9MtR7vvTxiohbYIU8TtinRMkkwQujBcxzL1HHgGNJQ2nLhu2QtqflEO3hGscm6N61ce6AGg==" saltValue="AxAWTRANU0XF4a1kL1n0YQ==" spinCount="100000" sheet="1"/>
  <mergeCells count="28">
    <mergeCell ref="C16:E16"/>
    <mergeCell ref="C17:E17"/>
    <mergeCell ref="G27:I27"/>
    <mergeCell ref="C22:E22"/>
    <mergeCell ref="F22:G22"/>
    <mergeCell ref="H52:I52"/>
    <mergeCell ref="C18:E18"/>
    <mergeCell ref="C19:E19"/>
    <mergeCell ref="C23:E23"/>
    <mergeCell ref="F23:G23"/>
    <mergeCell ref="G26:I26"/>
    <mergeCell ref="C29:J29"/>
    <mergeCell ref="C1:J2"/>
    <mergeCell ref="C12:E12"/>
    <mergeCell ref="H10:I10"/>
    <mergeCell ref="H15:I15"/>
    <mergeCell ref="C3:F3"/>
    <mergeCell ref="C5:E5"/>
    <mergeCell ref="F5:J5"/>
    <mergeCell ref="C6:E6"/>
    <mergeCell ref="C8:E8"/>
    <mergeCell ref="F8:J8"/>
    <mergeCell ref="F6:J6"/>
    <mergeCell ref="C7:E7"/>
    <mergeCell ref="F7:J7"/>
    <mergeCell ref="C10:E10"/>
    <mergeCell ref="C11:E11"/>
    <mergeCell ref="C13:E13"/>
  </mergeCells>
  <phoneticPr fontId="12" type="noConversion"/>
  <conditionalFormatting sqref="I14">
    <cfRule type="cellIs" dxfId="4" priority="1" stopIfTrue="1" operator="equal">
      <formula>1</formula>
    </cfRule>
    <cfRule type="cellIs" dxfId="3" priority="2" stopIfTrue="1" operator="notEqual">
      <formula>1</formula>
    </cfRule>
  </conditionalFormatting>
  <conditionalFormatting sqref="J27">
    <cfRule type="cellIs" dxfId="2" priority="3" stopIfTrue="1" operator="lessThan">
      <formula>0</formula>
    </cfRule>
    <cfRule type="cellIs" dxfId="1" priority="4" stopIfTrue="1" operator="greaterThan">
      <formula>0</formula>
    </cfRule>
  </conditionalFormatting>
  <conditionalFormatting sqref="J31:J50">
    <cfRule type="expression" dxfId="0" priority="5" stopIfTrue="1">
      <formula>"#ref!"="si"</formula>
    </cfRule>
  </conditionalFormatting>
  <dataValidations disablePrompts="1" count="1">
    <dataValidation type="list" allowBlank="1" showInputMessage="1" showErrorMessage="1" sqref="I16" xr:uid="{C56ECE81-4717-4859-A4DF-880702AF0C8B}">
      <formula1>$D$31:$D$46</formula1>
    </dataValidation>
  </dataValidations>
  <pageMargins left="0.70833333333333337" right="0.70833333333333337" top="0.74791666666666667" bottom="0.74791666666666667" header="0.51180555555555551" footer="0.51180555555555551"/>
  <pageSetup scale="65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3:S26"/>
  <sheetViews>
    <sheetView workbookViewId="0">
      <selection activeCell="L8" sqref="L8"/>
    </sheetView>
  </sheetViews>
  <sheetFormatPr baseColWidth="10" defaultColWidth="11.42578125" defaultRowHeight="15" x14ac:dyDescent="0.25"/>
  <sheetData>
    <row r="3" spans="2:19" x14ac:dyDescent="0.25">
      <c r="B3" s="149" t="s">
        <v>48</v>
      </c>
      <c r="C3" s="149"/>
      <c r="D3" s="149"/>
      <c r="E3" s="149"/>
      <c r="F3" s="149"/>
      <c r="G3" s="149"/>
      <c r="H3" s="149"/>
      <c r="I3" s="149"/>
      <c r="K3" s="150" t="s">
        <v>49</v>
      </c>
      <c r="L3" s="150"/>
      <c r="M3" s="150"/>
      <c r="N3" s="150"/>
    </row>
    <row r="4" spans="2:19" ht="60" x14ac:dyDescent="0.25">
      <c r="B4" s="5" t="s">
        <v>50</v>
      </c>
      <c r="C4" s="6" t="s">
        <v>12</v>
      </c>
      <c r="D4" s="6" t="s">
        <v>14</v>
      </c>
      <c r="E4" s="7" t="s">
        <v>51</v>
      </c>
      <c r="F4" s="7" t="s">
        <v>52</v>
      </c>
      <c r="G4" s="8" t="s">
        <v>53</v>
      </c>
      <c r="H4" s="6" t="s">
        <v>54</v>
      </c>
      <c r="I4" s="9" t="s">
        <v>55</v>
      </c>
      <c r="K4" s="10" t="s">
        <v>56</v>
      </c>
      <c r="L4" s="10" t="s">
        <v>57</v>
      </c>
      <c r="M4" s="10" t="s">
        <v>58</v>
      </c>
      <c r="N4" s="10" t="s">
        <v>59</v>
      </c>
    </row>
    <row r="5" spans="2:19" x14ac:dyDescent="0.25">
      <c r="B5" s="11">
        <v>44440</v>
      </c>
      <c r="C5" s="12">
        <v>100</v>
      </c>
      <c r="D5" s="12">
        <f>SUMPRODUCT(E5:G5,$E$23:$G$23)</f>
        <v>100</v>
      </c>
      <c r="E5" s="13">
        <v>100</v>
      </c>
      <c r="F5" s="13">
        <v>100</v>
      </c>
      <c r="G5" s="13">
        <v>100</v>
      </c>
      <c r="H5" s="12">
        <v>100</v>
      </c>
      <c r="I5" s="12">
        <f>C5*$C$23+D5*$D$23+H5*$H$23</f>
        <v>100</v>
      </c>
      <c r="K5" s="14">
        <v>44440</v>
      </c>
      <c r="L5" s="15">
        <v>111.45</v>
      </c>
      <c r="M5" s="16"/>
      <c r="N5" s="16"/>
      <c r="P5">
        <v>1.2613000000000001</v>
      </c>
      <c r="Q5">
        <f>P5*100</f>
        <v>126.13000000000001</v>
      </c>
    </row>
    <row r="6" spans="2:19" x14ac:dyDescent="0.25">
      <c r="B6" s="17">
        <v>44470</v>
      </c>
      <c r="C6" s="18">
        <v>100.56</v>
      </c>
      <c r="D6" s="18">
        <v>103.9</v>
      </c>
      <c r="E6" s="19">
        <v>106.98</v>
      </c>
      <c r="F6" s="19">
        <v>101.68</v>
      </c>
      <c r="G6" s="19">
        <v>103.51</v>
      </c>
      <c r="H6" s="18">
        <v>99.38</v>
      </c>
      <c r="I6" s="18">
        <f t="shared" ref="I6:I20" si="0">C6*$C$23+D6*$D$23+H6*$H$23</f>
        <v>102.387</v>
      </c>
      <c r="K6" s="14">
        <v>44470</v>
      </c>
      <c r="L6" s="15">
        <v>112.94</v>
      </c>
      <c r="M6" s="20">
        <f>L6/L5-1</f>
        <v>1.336922386720496E-2</v>
      </c>
      <c r="N6" s="20">
        <f>L6/$L$5-1</f>
        <v>1.336922386720496E-2</v>
      </c>
      <c r="P6">
        <v>1.2851999999999999</v>
      </c>
      <c r="Q6">
        <f t="shared" ref="Q6:Q20" si="1">P6*100</f>
        <v>128.51999999999998</v>
      </c>
      <c r="R6">
        <f>(Q6-Q5+1)*100</f>
        <v>338.99999999999721</v>
      </c>
      <c r="S6">
        <f>I6-R6</f>
        <v>-236.61299999999721</v>
      </c>
    </row>
    <row r="7" spans="2:19" x14ac:dyDescent="0.25">
      <c r="B7" s="11">
        <v>44501</v>
      </c>
      <c r="C7" s="12">
        <v>101.3</v>
      </c>
      <c r="D7" s="12">
        <v>106.84</v>
      </c>
      <c r="E7" s="13">
        <v>112.75</v>
      </c>
      <c r="F7" s="13">
        <v>102.37</v>
      </c>
      <c r="G7" s="13">
        <v>106.61</v>
      </c>
      <c r="H7" s="12">
        <v>98.91</v>
      </c>
      <c r="I7" s="12">
        <f t="shared" si="0"/>
        <v>104.2655</v>
      </c>
      <c r="K7" s="14">
        <v>44501</v>
      </c>
      <c r="L7" s="15">
        <v>113.51</v>
      </c>
      <c r="M7" s="20">
        <f t="shared" ref="M7:M21" si="2">L7/L6-1</f>
        <v>5.0469275721622964E-3</v>
      </c>
      <c r="N7" s="20">
        <f t="shared" ref="N7:N21" si="3">L7/$L$5-1</f>
        <v>1.8483624943921084E-2</v>
      </c>
      <c r="P7">
        <v>1.3110999999999999</v>
      </c>
      <c r="Q7">
        <f t="shared" si="1"/>
        <v>131.10999999999999</v>
      </c>
      <c r="R7">
        <f t="shared" ref="R7:R20" si="4">(Q7-Q6+1)*100</f>
        <v>359.00000000000034</v>
      </c>
      <c r="S7">
        <f t="shared" ref="S7:S20" si="5">I7-R7</f>
        <v>-254.73450000000034</v>
      </c>
    </row>
    <row r="8" spans="2:19" x14ac:dyDescent="0.25">
      <c r="B8" s="17">
        <v>44531</v>
      </c>
      <c r="C8" s="18">
        <v>102.6</v>
      </c>
      <c r="D8" s="18">
        <v>106.99</v>
      </c>
      <c r="E8" s="19">
        <v>113.03</v>
      </c>
      <c r="F8" s="19">
        <v>102.46</v>
      </c>
      <c r="G8" s="19">
        <v>106.66</v>
      </c>
      <c r="H8" s="18">
        <v>99.73</v>
      </c>
      <c r="I8" s="18">
        <f t="shared" si="0"/>
        <v>104.8035</v>
      </c>
      <c r="K8" s="14">
        <v>44531</v>
      </c>
      <c r="L8" s="15">
        <v>114.39</v>
      </c>
      <c r="M8" s="20">
        <f t="shared" si="2"/>
        <v>7.7526209144569425E-3</v>
      </c>
      <c r="N8" s="20">
        <f t="shared" si="3"/>
        <v>2.6379542395693178E-2</v>
      </c>
      <c r="P8">
        <v>1.3260000000000001</v>
      </c>
      <c r="Q8">
        <f t="shared" si="1"/>
        <v>132.6</v>
      </c>
      <c r="R8">
        <f t="shared" si="4"/>
        <v>249.00000000000091</v>
      </c>
      <c r="S8">
        <f t="shared" si="5"/>
        <v>-144.19650000000092</v>
      </c>
    </row>
    <row r="9" spans="2:19" x14ac:dyDescent="0.25">
      <c r="B9" s="11">
        <v>44562</v>
      </c>
      <c r="C9" s="12">
        <v>104.48</v>
      </c>
      <c r="D9" s="12">
        <v>109.42</v>
      </c>
      <c r="E9" s="13">
        <v>116.95</v>
      </c>
      <c r="F9" s="13">
        <v>105.82</v>
      </c>
      <c r="G9" s="13">
        <v>104.56</v>
      </c>
      <c r="H9" s="12">
        <v>99.61</v>
      </c>
      <c r="I9" s="12">
        <f t="shared" si="0"/>
        <v>106.71350000000001</v>
      </c>
      <c r="K9" s="14">
        <v>44562</v>
      </c>
      <c r="L9" s="15">
        <v>115.77</v>
      </c>
      <c r="M9" s="20">
        <f t="shared" si="2"/>
        <v>1.206399160765792E-2</v>
      </c>
      <c r="N9" s="20">
        <f t="shared" si="3"/>
        <v>3.8761776581426544E-2</v>
      </c>
      <c r="P9">
        <v>1.3514999999999999</v>
      </c>
      <c r="Q9">
        <f t="shared" si="1"/>
        <v>135.15</v>
      </c>
      <c r="R9">
        <f t="shared" si="4"/>
        <v>355.00000000000114</v>
      </c>
      <c r="S9">
        <f t="shared" si="5"/>
        <v>-248.28650000000113</v>
      </c>
    </row>
    <row r="10" spans="2:19" x14ac:dyDescent="0.25">
      <c r="B10" s="17">
        <v>44593</v>
      </c>
      <c r="C10" s="18">
        <v>104.32</v>
      </c>
      <c r="D10" s="18">
        <v>112.02</v>
      </c>
      <c r="E10" s="19">
        <v>118.46</v>
      </c>
      <c r="F10" s="19">
        <v>109.08</v>
      </c>
      <c r="G10" s="19">
        <v>107.55</v>
      </c>
      <c r="H10" s="18">
        <v>98.55</v>
      </c>
      <c r="I10" s="18">
        <f t="shared" si="0"/>
        <v>108.07449999999999</v>
      </c>
      <c r="K10" s="14">
        <v>44593</v>
      </c>
      <c r="L10" s="15">
        <v>116.1</v>
      </c>
      <c r="M10" s="20">
        <f t="shared" si="2"/>
        <v>2.8504793988080035E-3</v>
      </c>
      <c r="N10" s="20">
        <f t="shared" si="3"/>
        <v>4.1722745625841107E-2</v>
      </c>
      <c r="P10">
        <v>1.3714999999999999</v>
      </c>
      <c r="Q10">
        <f t="shared" si="1"/>
        <v>137.15</v>
      </c>
      <c r="R10">
        <f t="shared" si="4"/>
        <v>300</v>
      </c>
      <c r="S10">
        <f t="shared" si="5"/>
        <v>-191.9255</v>
      </c>
    </row>
    <row r="11" spans="2:19" x14ac:dyDescent="0.25">
      <c r="B11" s="11">
        <v>44621</v>
      </c>
      <c r="C11" s="12">
        <v>105.55</v>
      </c>
      <c r="D11" s="12">
        <v>114.74</v>
      </c>
      <c r="E11" s="13">
        <v>117.99</v>
      </c>
      <c r="F11" s="13">
        <v>112.55</v>
      </c>
      <c r="G11" s="13">
        <v>114.02</v>
      </c>
      <c r="H11" s="12">
        <v>100.43</v>
      </c>
      <c r="I11" s="12">
        <f t="shared" si="0"/>
        <v>110.29599999999999</v>
      </c>
      <c r="K11" s="14">
        <v>44621</v>
      </c>
      <c r="L11" s="15">
        <v>118.26</v>
      </c>
      <c r="M11" s="20">
        <f t="shared" si="2"/>
        <v>1.8604651162790864E-2</v>
      </c>
      <c r="N11" s="20">
        <f t="shared" si="3"/>
        <v>6.110363391655449E-2</v>
      </c>
      <c r="P11">
        <v>1.4011</v>
      </c>
      <c r="Q11">
        <f t="shared" si="1"/>
        <v>140.11000000000001</v>
      </c>
      <c r="R11">
        <f t="shared" si="4"/>
        <v>396.0000000000008</v>
      </c>
      <c r="S11">
        <f t="shared" si="5"/>
        <v>-285.7040000000008</v>
      </c>
    </row>
    <row r="12" spans="2:19" x14ac:dyDescent="0.25">
      <c r="B12" s="17">
        <v>44652</v>
      </c>
      <c r="C12" s="18">
        <v>106.21</v>
      </c>
      <c r="D12" s="18">
        <v>115.51</v>
      </c>
      <c r="E12" s="19">
        <v>118.68</v>
      </c>
      <c r="F12" s="19">
        <v>113.18</v>
      </c>
      <c r="G12" s="19">
        <v>115.24</v>
      </c>
      <c r="H12" s="18">
        <v>100.96</v>
      </c>
      <c r="I12" s="18">
        <f t="shared" si="0"/>
        <v>111.0025</v>
      </c>
      <c r="K12" s="14">
        <v>44652</v>
      </c>
      <c r="L12" s="15">
        <v>119.91</v>
      </c>
      <c r="M12" s="20">
        <f t="shared" si="2"/>
        <v>1.3952308472856334E-2</v>
      </c>
      <c r="N12" s="20">
        <f t="shared" si="3"/>
        <v>7.5908479138627083E-2</v>
      </c>
      <c r="P12">
        <v>1.4232</v>
      </c>
      <c r="Q12">
        <f t="shared" si="1"/>
        <v>142.32</v>
      </c>
      <c r="R12">
        <f t="shared" si="4"/>
        <v>320.99999999999795</v>
      </c>
      <c r="S12">
        <f t="shared" si="5"/>
        <v>-209.99749999999796</v>
      </c>
    </row>
    <row r="13" spans="2:19" x14ac:dyDescent="0.25">
      <c r="B13" s="11">
        <v>44682</v>
      </c>
      <c r="C13" s="12">
        <v>107.36</v>
      </c>
      <c r="D13" s="12">
        <v>115.79</v>
      </c>
      <c r="E13" s="13">
        <v>116.75</v>
      </c>
      <c r="F13" s="13">
        <v>117.05</v>
      </c>
      <c r="G13" s="13">
        <v>111.4</v>
      </c>
      <c r="H13" s="12">
        <v>101.35</v>
      </c>
      <c r="I13" s="12">
        <f t="shared" si="0"/>
        <v>111.51650000000001</v>
      </c>
      <c r="K13" s="14">
        <v>44682</v>
      </c>
      <c r="L13" s="15">
        <v>121.35</v>
      </c>
      <c r="M13" s="20">
        <f t="shared" si="2"/>
        <v>1.2009006755066221E-2</v>
      </c>
      <c r="N13" s="20">
        <f t="shared" si="3"/>
        <v>8.8829071332436005E-2</v>
      </c>
      <c r="P13">
        <v>1.4579</v>
      </c>
      <c r="Q13">
        <f t="shared" si="1"/>
        <v>145.79</v>
      </c>
      <c r="R13">
        <f t="shared" si="4"/>
        <v>446.99999999999989</v>
      </c>
      <c r="S13">
        <f t="shared" si="5"/>
        <v>-335.48349999999988</v>
      </c>
    </row>
    <row r="14" spans="2:19" x14ac:dyDescent="0.25">
      <c r="B14" s="17">
        <v>44713</v>
      </c>
      <c r="C14" s="18">
        <v>108.16</v>
      </c>
      <c r="D14" s="18">
        <v>118.33</v>
      </c>
      <c r="E14" s="19">
        <v>121</v>
      </c>
      <c r="F14" s="19">
        <v>121.2</v>
      </c>
      <c r="G14" s="19">
        <v>107.52</v>
      </c>
      <c r="H14" s="18">
        <v>99.32</v>
      </c>
      <c r="I14" s="18">
        <f t="shared" si="0"/>
        <v>112.93599999999998</v>
      </c>
      <c r="K14" s="14">
        <v>44713</v>
      </c>
      <c r="L14" s="15">
        <v>122.48</v>
      </c>
      <c r="M14" s="20">
        <f t="shared" si="2"/>
        <v>9.3119077049856891E-3</v>
      </c>
      <c r="N14" s="20">
        <f t="shared" si="3"/>
        <v>9.8968147151188957E-2</v>
      </c>
      <c r="P14">
        <v>1.4895</v>
      </c>
      <c r="Q14">
        <f t="shared" si="1"/>
        <v>148.95000000000002</v>
      </c>
      <c r="R14">
        <f t="shared" si="4"/>
        <v>416.0000000000025</v>
      </c>
      <c r="S14">
        <f t="shared" si="5"/>
        <v>-303.06400000000252</v>
      </c>
    </row>
    <row r="15" spans="2:19" x14ac:dyDescent="0.25">
      <c r="B15" s="11">
        <v>44743</v>
      </c>
      <c r="C15" s="12">
        <v>109.44</v>
      </c>
      <c r="D15" s="12">
        <v>121.9</v>
      </c>
      <c r="E15" s="13">
        <v>126.1</v>
      </c>
      <c r="F15" s="13">
        <v>125.14</v>
      </c>
      <c r="G15" s="13">
        <v>107.68</v>
      </c>
      <c r="H15" s="12">
        <v>104.25</v>
      </c>
      <c r="I15" s="12">
        <f t="shared" si="0"/>
        <v>116.1375</v>
      </c>
      <c r="K15" s="14">
        <v>44743</v>
      </c>
      <c r="L15" s="15">
        <v>124.16</v>
      </c>
      <c r="M15" s="20">
        <f t="shared" si="2"/>
        <v>1.3716525146962644E-2</v>
      </c>
      <c r="N15" s="20">
        <f t="shared" si="3"/>
        <v>0.11404217137729922</v>
      </c>
      <c r="P15">
        <v>1.4932000000000001</v>
      </c>
      <c r="Q15">
        <f t="shared" si="1"/>
        <v>149.32000000000002</v>
      </c>
      <c r="R15">
        <f t="shared" si="4"/>
        <v>137.00000000000045</v>
      </c>
      <c r="S15">
        <f t="shared" si="5"/>
        <v>-20.862500000000452</v>
      </c>
    </row>
    <row r="16" spans="2:19" x14ac:dyDescent="0.25">
      <c r="B16" s="17">
        <v>44774</v>
      </c>
      <c r="C16" s="18">
        <v>110.68</v>
      </c>
      <c r="D16" s="18">
        <v>124.19</v>
      </c>
      <c r="E16" s="19">
        <v>128.41999999999999</v>
      </c>
      <c r="F16" s="19">
        <v>125.57</v>
      </c>
      <c r="G16" s="19">
        <v>114</v>
      </c>
      <c r="H16" s="18">
        <v>105.19</v>
      </c>
      <c r="I16" s="18">
        <f t="shared" si="0"/>
        <v>117.96249999999999</v>
      </c>
      <c r="K16" s="14">
        <v>44774</v>
      </c>
      <c r="L16" s="15">
        <v>125.67</v>
      </c>
      <c r="M16" s="20">
        <f t="shared" si="2"/>
        <v>1.2161726804123862E-2</v>
      </c>
      <c r="N16" s="20">
        <f t="shared" si="3"/>
        <v>0.12759084791386277</v>
      </c>
      <c r="P16">
        <v>1.5197000000000001</v>
      </c>
      <c r="Q16">
        <f t="shared" si="1"/>
        <v>151.97</v>
      </c>
      <c r="R16">
        <f t="shared" si="4"/>
        <v>364.99999999999773</v>
      </c>
      <c r="S16">
        <f t="shared" si="5"/>
        <v>-247.03749999999775</v>
      </c>
    </row>
    <row r="17" spans="2:19" x14ac:dyDescent="0.25">
      <c r="B17" s="11">
        <v>44805</v>
      </c>
      <c r="C17" s="12">
        <v>111.08</v>
      </c>
      <c r="D17" s="12">
        <v>125.31</v>
      </c>
      <c r="E17" s="13">
        <v>129.06</v>
      </c>
      <c r="F17" s="13">
        <v>127.97</v>
      </c>
      <c r="G17" s="13">
        <v>113.15</v>
      </c>
      <c r="H17" s="12">
        <v>105.12</v>
      </c>
      <c r="I17" s="12">
        <f t="shared" si="0"/>
        <v>118.72399999999999</v>
      </c>
      <c r="K17" s="14">
        <v>44805</v>
      </c>
      <c r="L17" s="15">
        <v>126.75</v>
      </c>
      <c r="M17" s="20">
        <f t="shared" si="2"/>
        <v>8.5939365003580015E-3</v>
      </c>
      <c r="N17" s="20">
        <f t="shared" si="3"/>
        <v>0.13728129205921946</v>
      </c>
      <c r="P17">
        <v>1.5210999999999999</v>
      </c>
      <c r="Q17">
        <f t="shared" si="1"/>
        <v>152.10999999999999</v>
      </c>
      <c r="R17">
        <f t="shared" si="4"/>
        <v>113.99999999999864</v>
      </c>
      <c r="S17">
        <f t="shared" si="5"/>
        <v>4.7240000000013538</v>
      </c>
    </row>
    <row r="18" spans="2:19" x14ac:dyDescent="0.25">
      <c r="B18" s="17">
        <v>44835</v>
      </c>
      <c r="C18" s="18">
        <v>111.57</v>
      </c>
      <c r="D18" s="18">
        <v>125.99</v>
      </c>
      <c r="E18" s="19">
        <v>130.63999999999999</v>
      </c>
      <c r="F18" s="19">
        <v>128.72</v>
      </c>
      <c r="G18" s="19">
        <v>112.16</v>
      </c>
      <c r="H18" s="18">
        <v>106.68</v>
      </c>
      <c r="I18" s="18">
        <f t="shared" si="0"/>
        <v>119.48849999999999</v>
      </c>
      <c r="K18" s="14">
        <v>44835</v>
      </c>
      <c r="L18" s="15">
        <v>127.41</v>
      </c>
      <c r="M18" s="20">
        <f t="shared" si="2"/>
        <v>5.2071005917160296E-3</v>
      </c>
      <c r="N18" s="20">
        <f t="shared" si="3"/>
        <v>0.14320323014804837</v>
      </c>
      <c r="P18">
        <v>1.5442</v>
      </c>
      <c r="Q18">
        <f t="shared" si="1"/>
        <v>154.42000000000002</v>
      </c>
      <c r="R18">
        <f t="shared" si="4"/>
        <v>331.00000000000307</v>
      </c>
      <c r="S18">
        <f t="shared" si="5"/>
        <v>-211.51150000000308</v>
      </c>
    </row>
    <row r="19" spans="2:19" x14ac:dyDescent="0.25">
      <c r="B19" s="11">
        <v>44866</v>
      </c>
      <c r="C19" s="12">
        <v>112.2</v>
      </c>
      <c r="D19" s="12">
        <v>127.26</v>
      </c>
      <c r="E19" s="13">
        <v>133.4</v>
      </c>
      <c r="F19" s="13">
        <v>128.43</v>
      </c>
      <c r="G19" s="13">
        <v>114.32</v>
      </c>
      <c r="H19" s="12">
        <v>106.62</v>
      </c>
      <c r="I19" s="12">
        <f t="shared" si="0"/>
        <v>120.39899999999999</v>
      </c>
      <c r="K19" s="14">
        <v>44866</v>
      </c>
      <c r="L19" s="15">
        <v>128.65</v>
      </c>
      <c r="M19" s="20">
        <f t="shared" si="2"/>
        <v>9.7323600973235891E-3</v>
      </c>
      <c r="N19" s="20">
        <f t="shared" si="3"/>
        <v>0.15432929564827269</v>
      </c>
      <c r="P19">
        <v>1.5338000000000001</v>
      </c>
      <c r="Q19">
        <f t="shared" si="1"/>
        <v>153.38</v>
      </c>
      <c r="R19">
        <f t="shared" si="4"/>
        <v>-4.0000000000020464</v>
      </c>
      <c r="S19">
        <f t="shared" si="5"/>
        <v>124.39900000000203</v>
      </c>
    </row>
    <row r="20" spans="2:19" x14ac:dyDescent="0.25">
      <c r="B20" s="17">
        <v>44896</v>
      </c>
      <c r="C20" s="18">
        <v>113.74</v>
      </c>
      <c r="D20" s="18">
        <v>126.9</v>
      </c>
      <c r="E20" s="19">
        <v>131.77000000000001</v>
      </c>
      <c r="F20" s="19">
        <v>127.48</v>
      </c>
      <c r="G20" s="19">
        <v>117.38</v>
      </c>
      <c r="H20" s="18">
        <v>107.2</v>
      </c>
      <c r="I20" s="18">
        <f t="shared" si="0"/>
        <v>120.655</v>
      </c>
      <c r="K20" s="14">
        <v>44896</v>
      </c>
      <c r="L20" s="15">
        <v>129.02000000000001</v>
      </c>
      <c r="M20" s="20">
        <f t="shared" si="2"/>
        <v>2.8760202098718768E-3</v>
      </c>
      <c r="N20" s="20">
        <f t="shared" si="3"/>
        <v>0.15764917003140422</v>
      </c>
      <c r="P20">
        <v>1.5122</v>
      </c>
      <c r="Q20">
        <f t="shared" si="1"/>
        <v>151.22</v>
      </c>
      <c r="R20">
        <f t="shared" si="4"/>
        <v>-115.99999999999966</v>
      </c>
      <c r="S20">
        <f t="shared" si="5"/>
        <v>236.65499999999966</v>
      </c>
    </row>
    <row r="21" spans="2:19" x14ac:dyDescent="0.25">
      <c r="B21" s="11"/>
      <c r="C21" s="12"/>
      <c r="D21" s="12"/>
      <c r="E21" s="12"/>
      <c r="F21" s="12"/>
      <c r="G21" s="12"/>
      <c r="H21" s="12"/>
      <c r="I21" s="12"/>
      <c r="K21" s="14">
        <v>44927</v>
      </c>
      <c r="L21" s="15">
        <v>130.05000000000001</v>
      </c>
      <c r="M21" s="20">
        <f t="shared" si="2"/>
        <v>7.9832584095489434E-3</v>
      </c>
      <c r="N21" s="20">
        <f t="shared" si="3"/>
        <v>0.16689098250336487</v>
      </c>
    </row>
    <row r="22" spans="2:19" x14ac:dyDescent="0.25">
      <c r="K22" s="14"/>
      <c r="L22" s="15"/>
      <c r="M22" s="20"/>
      <c r="N22" s="20"/>
    </row>
    <row r="23" spans="2:19" x14ac:dyDescent="0.25">
      <c r="B23" s="21" t="s">
        <v>60</v>
      </c>
      <c r="C23" s="22">
        <f>+'Calculo D.304'!I11</f>
        <v>0.25</v>
      </c>
      <c r="D23" s="22">
        <f>+'Calculo D.304'!I12</f>
        <v>0.6</v>
      </c>
      <c r="E23" s="23">
        <v>0.3</v>
      </c>
      <c r="F23" s="23">
        <v>0.5</v>
      </c>
      <c r="G23" s="23">
        <v>0.2</v>
      </c>
      <c r="H23" s="22">
        <f>+'Calculo D.304'!I13</f>
        <v>0.15</v>
      </c>
    </row>
    <row r="24" spans="2:19" x14ac:dyDescent="0.25">
      <c r="B24" s="24"/>
      <c r="C24" s="24"/>
      <c r="D24" s="24"/>
      <c r="E24" s="24"/>
      <c r="F24" s="24"/>
      <c r="G24" s="24"/>
    </row>
    <row r="25" spans="2:19" x14ac:dyDescent="0.25">
      <c r="B25" t="s">
        <v>61</v>
      </c>
      <c r="C25">
        <f t="shared" ref="C25:I25" si="6">C20/C8</f>
        <v>1.1085769980506823</v>
      </c>
      <c r="D25">
        <f t="shared" si="6"/>
        <v>1.1860921581456212</v>
      </c>
      <c r="E25">
        <f t="shared" si="6"/>
        <v>1.1657966911439441</v>
      </c>
      <c r="F25">
        <f t="shared" si="6"/>
        <v>1.2441928557485848</v>
      </c>
      <c r="G25">
        <f t="shared" si="6"/>
        <v>1.1005062816426026</v>
      </c>
      <c r="H25">
        <f t="shared" si="6"/>
        <v>1.0749022360373006</v>
      </c>
      <c r="I25">
        <f t="shared" si="6"/>
        <v>1.1512497197135592</v>
      </c>
    </row>
    <row r="26" spans="2:19" x14ac:dyDescent="0.25">
      <c r="B26" t="s">
        <v>62</v>
      </c>
    </row>
  </sheetData>
  <sheetProtection password="DAEC" sheet="1"/>
  <mergeCells count="2">
    <mergeCell ref="B3:I3"/>
    <mergeCell ref="K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B45"/>
  <sheetViews>
    <sheetView workbookViewId="0">
      <selection activeCell="B16" sqref="B16"/>
    </sheetView>
  </sheetViews>
  <sheetFormatPr baseColWidth="10" defaultColWidth="11.42578125" defaultRowHeight="15" x14ac:dyDescent="0.25"/>
  <sheetData>
    <row r="1" spans="1:2" ht="38.25" x14ac:dyDescent="0.25">
      <c r="A1" s="26" t="s">
        <v>35</v>
      </c>
      <c r="B1" s="26" t="s">
        <v>63</v>
      </c>
    </row>
    <row r="2" spans="1:2" x14ac:dyDescent="0.25">
      <c r="A2" s="1">
        <v>44440</v>
      </c>
      <c r="B2" s="27">
        <v>110.15</v>
      </c>
    </row>
    <row r="3" spans="1:2" x14ac:dyDescent="0.25">
      <c r="A3" s="1">
        <v>44470</v>
      </c>
      <c r="B3" s="2">
        <v>111.45</v>
      </c>
    </row>
    <row r="4" spans="1:2" x14ac:dyDescent="0.25">
      <c r="A4" s="1">
        <v>44501</v>
      </c>
      <c r="B4" s="2">
        <v>112.94</v>
      </c>
    </row>
    <row r="5" spans="1:2" x14ac:dyDescent="0.25">
      <c r="A5" s="1">
        <v>44531</v>
      </c>
      <c r="B5" s="2">
        <v>113.51</v>
      </c>
    </row>
    <row r="6" spans="1:2" x14ac:dyDescent="0.25">
      <c r="A6" s="1">
        <v>44197</v>
      </c>
      <c r="B6" s="2">
        <v>114.39</v>
      </c>
    </row>
    <row r="7" spans="1:2" x14ac:dyDescent="0.25">
      <c r="A7" s="1">
        <v>44593</v>
      </c>
      <c r="B7" s="2">
        <v>115.77</v>
      </c>
    </row>
    <row r="8" spans="1:2" x14ac:dyDescent="0.25">
      <c r="A8" s="1">
        <v>44621</v>
      </c>
      <c r="B8" s="2">
        <v>116.1</v>
      </c>
    </row>
    <row r="9" spans="1:2" x14ac:dyDescent="0.25">
      <c r="A9" s="1">
        <v>44652</v>
      </c>
      <c r="B9" s="2">
        <v>118.26</v>
      </c>
    </row>
    <row r="10" spans="1:2" x14ac:dyDescent="0.25">
      <c r="A10" s="1">
        <v>44682</v>
      </c>
      <c r="B10" s="2">
        <v>119.91</v>
      </c>
    </row>
    <row r="11" spans="1:2" x14ac:dyDescent="0.25">
      <c r="A11" s="1">
        <v>44713</v>
      </c>
      <c r="B11" s="2">
        <v>121.35</v>
      </c>
    </row>
    <row r="12" spans="1:2" x14ac:dyDescent="0.25">
      <c r="A12" s="1">
        <v>44743</v>
      </c>
      <c r="B12" s="2">
        <v>122.48</v>
      </c>
    </row>
    <row r="13" spans="1:2" x14ac:dyDescent="0.25">
      <c r="A13" s="1">
        <v>44774</v>
      </c>
      <c r="B13" s="2">
        <v>124.16</v>
      </c>
    </row>
    <row r="14" spans="1:2" x14ac:dyDescent="0.25">
      <c r="A14" s="1">
        <v>44805</v>
      </c>
      <c r="B14" s="2">
        <v>125.67</v>
      </c>
    </row>
    <row r="15" spans="1:2" x14ac:dyDescent="0.25">
      <c r="A15" s="1">
        <v>44835</v>
      </c>
      <c r="B15" s="2">
        <v>126.75</v>
      </c>
    </row>
    <row r="16" spans="1:2" x14ac:dyDescent="0.25">
      <c r="A16" s="1">
        <v>44866</v>
      </c>
      <c r="B16" s="2">
        <v>127.41</v>
      </c>
    </row>
    <row r="17" spans="1:2" x14ac:dyDescent="0.25">
      <c r="A17" s="1">
        <v>44896</v>
      </c>
      <c r="B17" s="2">
        <v>128.65</v>
      </c>
    </row>
    <row r="18" spans="1:2" x14ac:dyDescent="0.25">
      <c r="A18" s="1">
        <v>44927</v>
      </c>
      <c r="B18" s="2">
        <v>129.02000000000001</v>
      </c>
    </row>
    <row r="19" spans="1:2" x14ac:dyDescent="0.25">
      <c r="A19" s="1">
        <v>44958</v>
      </c>
      <c r="B19" s="2">
        <v>130.05000000000001</v>
      </c>
    </row>
    <row r="20" spans="1:2" x14ac:dyDescent="0.25">
      <c r="A20" s="1">
        <v>44986</v>
      </c>
      <c r="B20" s="27">
        <v>129.97</v>
      </c>
    </row>
    <row r="21" spans="1:2" x14ac:dyDescent="0.25">
      <c r="A21" s="1">
        <v>45017</v>
      </c>
      <c r="B21" s="28">
        <v>131.38</v>
      </c>
    </row>
    <row r="22" spans="1:2" x14ac:dyDescent="0.25">
      <c r="A22" s="1">
        <v>45047</v>
      </c>
      <c r="B22" s="29">
        <f>B21*1.004</f>
        <v>131.90552</v>
      </c>
    </row>
    <row r="23" spans="1:2" x14ac:dyDescent="0.25">
      <c r="A23" s="1">
        <v>45078</v>
      </c>
      <c r="B23" s="29">
        <f>B22*1.004</f>
        <v>132.43314208000001</v>
      </c>
    </row>
    <row r="24" spans="1:2" x14ac:dyDescent="0.25">
      <c r="A24" s="1">
        <v>45108</v>
      </c>
      <c r="B24" s="29">
        <f>B23*1.0037</f>
        <v>132.92314470569602</v>
      </c>
    </row>
    <row r="25" spans="1:2" x14ac:dyDescent="0.25">
      <c r="A25" s="1">
        <v>45139</v>
      </c>
      <c r="B25" s="29">
        <f t="shared" ref="B25:B32" si="0">B24*1.0037</f>
        <v>133.4149603411071</v>
      </c>
    </row>
    <row r="26" spans="1:2" x14ac:dyDescent="0.25">
      <c r="A26" s="1">
        <v>45170</v>
      </c>
      <c r="B26" s="29">
        <f t="shared" si="0"/>
        <v>133.90859569436921</v>
      </c>
    </row>
    <row r="27" spans="1:2" x14ac:dyDescent="0.25">
      <c r="A27" s="1">
        <v>45200</v>
      </c>
      <c r="B27" s="29">
        <f t="shared" si="0"/>
        <v>134.40405749843839</v>
      </c>
    </row>
    <row r="28" spans="1:2" x14ac:dyDescent="0.25">
      <c r="A28" s="1">
        <v>45231</v>
      </c>
      <c r="B28" s="29">
        <f t="shared" si="0"/>
        <v>134.90135251118261</v>
      </c>
    </row>
    <row r="29" spans="1:2" x14ac:dyDescent="0.25">
      <c r="A29" s="1">
        <v>45261</v>
      </c>
      <c r="B29" s="29">
        <f t="shared" si="0"/>
        <v>135.400487515474</v>
      </c>
    </row>
    <row r="30" spans="1:2" x14ac:dyDescent="0.25">
      <c r="A30" s="1">
        <v>45292</v>
      </c>
      <c r="B30" s="29">
        <f t="shared" si="0"/>
        <v>135.90146931928126</v>
      </c>
    </row>
    <row r="31" spans="1:2" x14ac:dyDescent="0.25">
      <c r="A31" s="1">
        <v>45323</v>
      </c>
      <c r="B31" s="29">
        <f t="shared" si="0"/>
        <v>136.40430475576261</v>
      </c>
    </row>
    <row r="32" spans="1:2" x14ac:dyDescent="0.25">
      <c r="A32" s="1">
        <v>45352</v>
      </c>
      <c r="B32" s="29">
        <f t="shared" si="0"/>
        <v>136.90900068335893</v>
      </c>
    </row>
    <row r="33" spans="1:2" x14ac:dyDescent="0.25">
      <c r="A33" s="1">
        <v>45383</v>
      </c>
      <c r="B33" s="29">
        <f>B21*1.045</f>
        <v>137.29209999999998</v>
      </c>
    </row>
    <row r="34" spans="1:2" x14ac:dyDescent="0.25">
      <c r="A34" s="1">
        <v>45413</v>
      </c>
      <c r="B34" s="29">
        <f>B33*1.0025</f>
        <v>137.63533024999998</v>
      </c>
    </row>
    <row r="35" spans="1:2" x14ac:dyDescent="0.25">
      <c r="A35" s="1">
        <v>45444</v>
      </c>
      <c r="B35" s="29">
        <f t="shared" ref="B35:B45" si="1">B34*1.0025</f>
        <v>137.97941857562498</v>
      </c>
    </row>
    <row r="36" spans="1:2" x14ac:dyDescent="0.25">
      <c r="A36" s="1">
        <v>45474</v>
      </c>
      <c r="B36" s="29">
        <f t="shared" si="1"/>
        <v>138.32436712206402</v>
      </c>
    </row>
    <row r="37" spans="1:2" x14ac:dyDescent="0.25">
      <c r="A37" s="1">
        <v>45505</v>
      </c>
      <c r="B37" s="29">
        <f t="shared" si="1"/>
        <v>138.67017803986917</v>
      </c>
    </row>
    <row r="38" spans="1:2" x14ac:dyDescent="0.25">
      <c r="A38" s="1">
        <v>45536</v>
      </c>
      <c r="B38" s="29">
        <f t="shared" si="1"/>
        <v>139.01685348496883</v>
      </c>
    </row>
    <row r="39" spans="1:2" x14ac:dyDescent="0.25">
      <c r="A39" s="1">
        <v>45566</v>
      </c>
      <c r="B39" s="29">
        <f t="shared" si="1"/>
        <v>139.36439561868124</v>
      </c>
    </row>
    <row r="40" spans="1:2" x14ac:dyDescent="0.25">
      <c r="A40" s="1">
        <v>45597</v>
      </c>
      <c r="B40" s="29">
        <f t="shared" si="1"/>
        <v>139.71280660772794</v>
      </c>
    </row>
    <row r="41" spans="1:2" x14ac:dyDescent="0.25">
      <c r="A41" s="1">
        <v>45627</v>
      </c>
      <c r="B41" s="29">
        <f t="shared" si="1"/>
        <v>140.06208862424725</v>
      </c>
    </row>
    <row r="42" spans="1:2" x14ac:dyDescent="0.25">
      <c r="A42" s="1">
        <v>45658</v>
      </c>
      <c r="B42" s="29">
        <f t="shared" si="1"/>
        <v>140.41224384580786</v>
      </c>
    </row>
    <row r="43" spans="1:2" x14ac:dyDescent="0.25">
      <c r="A43" s="1">
        <v>45689</v>
      </c>
      <c r="B43" s="29">
        <f t="shared" si="1"/>
        <v>140.76327445542239</v>
      </c>
    </row>
    <row r="44" spans="1:2" x14ac:dyDescent="0.25">
      <c r="A44" s="1">
        <v>45717</v>
      </c>
      <c r="B44" s="29">
        <f t="shared" si="1"/>
        <v>141.11518264156095</v>
      </c>
    </row>
    <row r="45" spans="1:2" x14ac:dyDescent="0.25">
      <c r="A45" s="1">
        <v>45748</v>
      </c>
      <c r="B45" s="29">
        <f t="shared" si="1"/>
        <v>141.46797059816484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A9AD04CFC1344B835B649631E45D93" ma:contentTypeVersion="4" ma:contentTypeDescription="Crear nuevo documento." ma:contentTypeScope="" ma:versionID="a04bd1b83eac01aff23595c38650076a">
  <xsd:schema xmlns:xsd="http://www.w3.org/2001/XMLSchema" xmlns:xs="http://www.w3.org/2001/XMLSchema" xmlns:p="http://schemas.microsoft.com/office/2006/metadata/properties" xmlns:ns1="http://schemas.microsoft.com/sharepoint/v3" xmlns:ns2="fed31538-a13d-41b6-8cbe-7eb670d47b51" targetNamespace="http://schemas.microsoft.com/office/2006/metadata/properties" ma:root="true" ma:fieldsID="61f26a0f048c5c6a95108bc592361370" ns1:_="" ns2:_="">
    <xsd:import namespace="http://schemas.microsoft.com/sharepoint/v3"/>
    <xsd:import namespace="fed31538-a13d-41b6-8cbe-7eb670d47b5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Orden"/>
                <xsd:element ref="ns2:Principal"/>
                <xsd:element ref="ns2:Descrip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1538-a13d-41b6-8cbe-7eb670d47b51" elementFormDefault="qualified">
    <xsd:import namespace="http://schemas.microsoft.com/office/2006/documentManagement/types"/>
    <xsd:import namespace="http://schemas.microsoft.com/office/infopath/2007/PartnerControls"/>
    <xsd:element name="Orden" ma:index="10" ma:displayName="Orden" ma:decimals="0" ma:internalName="Orden">
      <xsd:simpleType>
        <xsd:restriction base="dms:Number"/>
      </xsd:simpleType>
    </xsd:element>
    <xsd:element name="Principal" ma:index="11" ma:displayName="Tipo Documento" ma:format="Dropdown" ma:internalName="Principal">
      <xsd:simpleType>
        <xsd:restriction base="dms:Choice">
          <xsd:enumeration value="Principal"/>
          <xsd:enumeration value="Secundario"/>
        </xsd:restriction>
      </xsd:simpleType>
    </xsd:element>
    <xsd:element name="Descripcion" ma:index="12" nillable="true" ma:displayName="Descripcion" ma:internalName="Descripc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fed31538-a13d-41b6-8cbe-7eb670d47b51">2</Orden>
    <Descripcion xmlns="fed31538-a13d-41b6-8cbe-7eb670d47b51" xsi:nil="true"/>
    <PublishingExpirationDate xmlns="http://schemas.microsoft.com/sharepoint/v3" xsi:nil="true"/>
    <Principal xmlns="fed31538-a13d-41b6-8cbe-7eb670d47b51">Secundario</Principal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2C003D8-9DE6-4248-B24E-7D85FA490BA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FA0E92E-BF13-4602-9651-3A18C9BEA5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ed31538-a13d-41b6-8cbe-7eb670d47b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7B0268-FEFE-42BC-9235-CD748B8E159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339EAFD-B91C-450D-A8D4-80F0718DEC0D}">
  <ds:schemaRefs>
    <ds:schemaRef ds:uri="http://schemas.microsoft.com/office/2006/metadata/properties"/>
    <ds:schemaRef ds:uri="http://schemas.microsoft.com/office/infopath/2007/PartnerControls"/>
    <ds:schemaRef ds:uri="fed31538-a13d-41b6-8cbe-7eb670d47b51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Calculo D.304</vt:lpstr>
      <vt:lpstr>Indices</vt:lpstr>
      <vt:lpstr>Proyeccion IPC</vt:lpstr>
      <vt:lpstr>'Calculo D.304'!__xlnm.Print_Area</vt:lpstr>
      <vt:lpstr>'Calculo D.304'!Área_de_impresión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Calculo Reajuste DS177 Versión 24_11</dc:title>
  <dc:subject/>
  <dc:creator>Patricio Estay Poblete (DGOP)</dc:creator>
  <cp:keywords/>
  <dc:description/>
  <cp:lastModifiedBy>Alejandro Rios Rubio</cp:lastModifiedBy>
  <cp:revision>0</cp:revision>
  <dcterms:created xsi:type="dcterms:W3CDTF">2022-11-05T00:33:21Z</dcterms:created>
  <dcterms:modified xsi:type="dcterms:W3CDTF">2023-04-20T12:58:00Z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