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ate1904="1" codeName="ThisWorkbook" autoCompressPictures="0" defaultThemeVersion="124226"/>
  <mc:AlternateContent xmlns:mc="http://schemas.openxmlformats.org/markup-compatibility/2006">
    <mc:Choice Requires="x15">
      <x15ac:absPath xmlns:x15ac="http://schemas.microsoft.com/office/spreadsheetml/2010/11/ac" url="C:\Users\irighetti\OneDrive - Subsecretaría de Evaluación Social\a la Serena Taller\Planilla oficial y el cambio de femision 21.04\"/>
    </mc:Choice>
  </mc:AlternateContent>
  <xr:revisionPtr revIDLastSave="0" documentId="8_{7CDED963-000F-44EF-A311-8C427704329E}" xr6:coauthVersionLast="47" xr6:coauthVersionMax="47" xr10:uidLastSave="{00000000-0000-0000-0000-000000000000}"/>
  <bookViews>
    <workbookView xWindow="-120" yWindow="-120" windowWidth="20730" windowHeight="11160" tabRatio="765" xr2:uid="{00000000-000D-0000-FFFF-FFFF00000000}"/>
  </bookViews>
  <sheets>
    <sheet name="Instrucciones " sheetId="11" r:id="rId1"/>
    <sheet name="Precios Sociales" sheetId="19" r:id="rId2"/>
    <sheet name="Cálculos DD y Ahorros" sheetId="14" r:id="rId3"/>
    <sheet name="Inversión y costos OyM Social" sheetId="18" r:id="rId4"/>
    <sheet name="Evaluación Económica" sheetId="17" r:id="rId5"/>
    <sheet name="Cálculo Valor Residual" sheetId="20" r:id="rId6"/>
  </sheets>
  <definedNames>
    <definedName name="AÑOS_DE_USO">#REF!</definedName>
    <definedName name="AÑOSUSOSE">#REF!</definedName>
    <definedName name="_xlnm.Print_Area" localSheetId="2">'Cálculos DD y Ahorros'!$A$5:$N$45</definedName>
    <definedName name="_xlnm.Print_Area" localSheetId="4">'Evaluación Económica'!$A$1:$F$35</definedName>
    <definedName name="_xlnm.Print_Area" localSheetId="0">'Instrucciones '!$A$1:$H$26</definedName>
    <definedName name="_xlnm.Print_Area" localSheetId="1">'Precios Sociales'!$A$1:$F$36</definedName>
    <definedName name="BOMBA_DE_CALOR">#REF!</definedName>
    <definedName name="CALDERA_BIOMASA">#REF!</definedName>
    <definedName name="CALDERA_CONDENSACIÓN">#REF!</definedName>
    <definedName name="CALDERA_DIESEL">#REF!</definedName>
    <definedName name="CALDERA_GAS">#REF!</definedName>
    <definedName name="CALDERA_LEÑA">#REF!</definedName>
    <definedName name="CALEFON">#REF!</definedName>
    <definedName name="ENERGÉTICO">#REF!</definedName>
    <definedName name="Incli_0">#REF!</definedName>
    <definedName name="Incli_10">#REF!</definedName>
    <definedName name="Incli_15">#REF!</definedName>
    <definedName name="Incli_20">#REF!</definedName>
    <definedName name="Incli_25">#REF!</definedName>
    <definedName name="Incli_30">#REF!</definedName>
    <definedName name="Incli_35">#REF!</definedName>
    <definedName name="Incli_40">#REF!</definedName>
    <definedName name="Incli_45">#REF!</definedName>
    <definedName name="Incli_5">#REF!</definedName>
    <definedName name="Incli_50">#REF!</definedName>
    <definedName name="Incli_55">#REF!</definedName>
    <definedName name="Incli_60">#REF!</definedName>
    <definedName name="Incli_65">#REF!</definedName>
    <definedName name="Incli_70">#REF!</definedName>
    <definedName name="Incli_75">#REF!</definedName>
    <definedName name="Incli_80">#REF!</definedName>
    <definedName name="Incli_85">#REF!</definedName>
    <definedName name="Incli_90">#REF!</definedName>
    <definedName name="Inclinación" localSheetId="2">#REF!</definedName>
    <definedName name="Inclinación">#REF!</definedName>
    <definedName name="Matriz_1" localSheetId="2">#REF!</definedName>
    <definedName name="Matriz_1">#REF!</definedName>
    <definedName name="MATRIZENERGÉTICO">#REF!</definedName>
    <definedName name="PCI">#REF!</definedName>
    <definedName name="PIBOTE">#REF!</definedName>
    <definedName name="PRECIO" localSheetId="2">#REF!</definedName>
    <definedName name="PRECIO">#REF!</definedName>
    <definedName name="RAD_GLOBAL">#REF!</definedName>
    <definedName name="RESISTENCIA_ELÉCTRICA">#REF!</definedName>
    <definedName name="SISTEMA_ACTUAL">#REF!</definedName>
    <definedName name="SISTEMA_ENERGÉTICO">#REF!</definedName>
    <definedName name="SISTEMAAUXILIARELEGIDO1">INDIRECT(SUBSTITUTE(#REF!," ","_"))</definedName>
    <definedName name="SISTEMAAUXILIARELEGIDO2">INDIRECT(SUBSTITUTE(#REF!," ","_"))</definedName>
    <definedName name="SISTEMAAUXILIARELEGIDO3">INDIRECT(SUBSTITUTE(#REF!," ","_"))</definedName>
    <definedName name="SISTEMAENERGÉTICOACTUALELEGIDO">INDIRECT(SUBSTITUTE(#REF!," ","_"))</definedName>
    <definedName name="T_AMBIENTE">#REF!</definedName>
    <definedName name="TAGUA_RED">#REF!</definedName>
    <definedName name="TIPO_DE_ESTABLECIMIENTO">#REF!</definedName>
    <definedName name="UNIDADES_PCI">#REF!</definedName>
    <definedName name="UNIDADES_PRECIO">#REF!</definedName>
    <definedName name="VARIACIÓN_PRECI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14" l="1"/>
  <c r="C8" i="18" l="1"/>
  <c r="D24" i="18" l="1"/>
  <c r="D25" i="18"/>
  <c r="D26" i="18" l="1"/>
  <c r="C26" i="18" l="1"/>
  <c r="E23" i="18" l="1"/>
  <c r="E25" i="18"/>
  <c r="E24" i="18"/>
  <c r="E26" i="18" l="1"/>
  <c r="E11" i="17" s="1"/>
  <c r="A2" i="18" l="1"/>
  <c r="E36" i="14"/>
  <c r="F34" i="17" s="1"/>
  <c r="E11" i="18"/>
  <c r="B35" i="14" l="1"/>
  <c r="F33" i="17" s="1"/>
  <c r="D3" i="17" l="1"/>
  <c r="A3" i="17"/>
  <c r="C7" i="18" l="1"/>
  <c r="D12" i="18" s="1"/>
  <c r="D13" i="18" l="1"/>
  <c r="D11" i="18"/>
  <c r="E13" i="18"/>
  <c r="E12" i="18"/>
  <c r="A2" i="17"/>
  <c r="D14" i="18" l="1"/>
  <c r="B9" i="17" s="1"/>
  <c r="F9" i="17" s="1"/>
  <c r="E14" i="18"/>
  <c r="E12" i="17"/>
  <c r="E13" i="17" s="1"/>
  <c r="B5" i="20" l="1"/>
  <c r="F5" i="20" s="1"/>
  <c r="B19" i="17"/>
  <c r="E14" i="17"/>
  <c r="E15" i="17" l="1"/>
  <c r="E16" i="17" l="1"/>
  <c r="E17" i="17" l="1"/>
  <c r="E18" i="17" l="1"/>
  <c r="E19" i="17" l="1"/>
  <c r="E20" i="17" l="1"/>
  <c r="G24" i="14"/>
  <c r="J24" i="14" l="1"/>
  <c r="C10" i="17" s="1"/>
  <c r="E21" i="17"/>
  <c r="K24" i="14"/>
  <c r="L24" i="14" s="1"/>
  <c r="M24" i="14" s="1"/>
  <c r="D10" i="17" s="1"/>
  <c r="G25" i="14"/>
  <c r="J25" i="14" l="1"/>
  <c r="C11" i="17" s="1"/>
  <c r="E22" i="17"/>
  <c r="F10" i="17"/>
  <c r="G26" i="14"/>
  <c r="K25" i="14"/>
  <c r="L25" i="14" s="1"/>
  <c r="M25" i="14" s="1"/>
  <c r="D11" i="17" s="1"/>
  <c r="F11" i="17" l="1"/>
  <c r="G27" i="14"/>
  <c r="J27" i="14" s="1"/>
  <c r="C13" i="17" s="1"/>
  <c r="J26" i="14"/>
  <c r="C12" i="17" s="1"/>
  <c r="E23" i="17"/>
  <c r="K26" i="14"/>
  <c r="L26" i="14" s="1"/>
  <c r="M26" i="14" s="1"/>
  <c r="D12" i="17" s="1"/>
  <c r="K27" i="14" l="1"/>
  <c r="L27" i="14" s="1"/>
  <c r="M27" i="14" s="1"/>
  <c r="D13" i="17" s="1"/>
  <c r="F13" i="17" s="1"/>
  <c r="G28" i="14"/>
  <c r="J28" i="14" s="1"/>
  <c r="C14" i="17" s="1"/>
  <c r="E24" i="17"/>
  <c r="F12" i="17"/>
  <c r="K28" i="14" l="1"/>
  <c r="L28" i="14" s="1"/>
  <c r="M28" i="14" s="1"/>
  <c r="D14" i="17" s="1"/>
  <c r="F14" i="17" s="1"/>
  <c r="G29" i="14"/>
  <c r="J29" i="14" s="1"/>
  <c r="C15" i="17" s="1"/>
  <c r="E25" i="17"/>
  <c r="K29" i="14" l="1"/>
  <c r="L29" i="14" s="1"/>
  <c r="M29" i="14" s="1"/>
  <c r="D15" i="17" s="1"/>
  <c r="F15" i="17" s="1"/>
  <c r="G30" i="14"/>
  <c r="J30" i="14" s="1"/>
  <c r="C16" i="17" s="1"/>
  <c r="E26" i="17"/>
  <c r="G31" i="14"/>
  <c r="J31" i="14" s="1"/>
  <c r="K30" i="14"/>
  <c r="L30" i="14" s="1"/>
  <c r="E27" i="17" l="1"/>
  <c r="M30" i="14"/>
  <c r="D16" i="17" s="1"/>
  <c r="F16" i="17" s="1"/>
  <c r="C17" i="17"/>
  <c r="G32" i="14"/>
  <c r="J32" i="14" s="1"/>
  <c r="K31" i="14"/>
  <c r="L31" i="14" s="1"/>
  <c r="E28" i="17" l="1"/>
  <c r="E29" i="17" s="1"/>
  <c r="M31" i="14"/>
  <c r="D17" i="17" s="1"/>
  <c r="F17" i="17" s="1"/>
  <c r="C18" i="17"/>
  <c r="K32" i="14"/>
  <c r="L32" i="14" s="1"/>
  <c r="G33" i="14"/>
  <c r="E6" i="20" l="1"/>
  <c r="E7" i="20" s="1"/>
  <c r="E8" i="20" s="1"/>
  <c r="E9" i="20" s="1"/>
  <c r="E10" i="20" s="1"/>
  <c r="G34" i="14"/>
  <c r="J34" i="14" s="1"/>
  <c r="C20" i="17" s="1"/>
  <c r="J33" i="14"/>
  <c r="C19" i="17" s="1"/>
  <c r="M32" i="14"/>
  <c r="D18" i="17" s="1"/>
  <c r="F18" i="17" s="1"/>
  <c r="K33" i="14"/>
  <c r="L33" i="14" s="1"/>
  <c r="G35" i="14" l="1"/>
  <c r="J35" i="14" s="1"/>
  <c r="M33" i="14"/>
  <c r="D19" i="17" s="1"/>
  <c r="F19" i="17" s="1"/>
  <c r="G36" i="14"/>
  <c r="J36" i="14" s="1"/>
  <c r="C21" i="17"/>
  <c r="K34" i="14"/>
  <c r="L34" i="14" s="1"/>
  <c r="M34" i="14" l="1"/>
  <c r="D20" i="17" s="1"/>
  <c r="F20" i="17" s="1"/>
  <c r="G37" i="14"/>
  <c r="J37" i="14" s="1"/>
  <c r="C22" i="17"/>
  <c r="K35" i="14"/>
  <c r="L35" i="14" s="1"/>
  <c r="M35" i="14" l="1"/>
  <c r="D21" i="17" s="1"/>
  <c r="F21" i="17" s="1"/>
  <c r="K36" i="14"/>
  <c r="L36" i="14" s="1"/>
  <c r="M36" i="14" l="1"/>
  <c r="D22" i="17" s="1"/>
  <c r="F22" i="17" s="1"/>
  <c r="C23" i="17"/>
  <c r="G38" i="14"/>
  <c r="J38" i="14" s="1"/>
  <c r="K37" i="14"/>
  <c r="L37" i="14" s="1"/>
  <c r="M37" i="14" l="1"/>
  <c r="D23" i="17" s="1"/>
  <c r="F23" i="17" s="1"/>
  <c r="G39" i="14"/>
  <c r="J39" i="14" s="1"/>
  <c r="K38" i="14"/>
  <c r="L38" i="14" s="1"/>
  <c r="C24" i="17"/>
  <c r="M38" i="14" l="1"/>
  <c r="D24" i="17" s="1"/>
  <c r="F24" i="17" s="1"/>
  <c r="G40" i="14"/>
  <c r="J40" i="14" s="1"/>
  <c r="K39" i="14"/>
  <c r="L39" i="14" s="1"/>
  <c r="C25" i="17"/>
  <c r="M39" i="14" l="1"/>
  <c r="D25" i="17" s="1"/>
  <c r="F25" i="17" s="1"/>
  <c r="K40" i="14"/>
  <c r="L40" i="14" s="1"/>
  <c r="G41" i="14"/>
  <c r="J41" i="14" s="1"/>
  <c r="C26" i="17"/>
  <c r="M40" i="14" l="1"/>
  <c r="D26" i="17" s="1"/>
  <c r="F26" i="17" s="1"/>
  <c r="K41" i="14"/>
  <c r="L41" i="14" s="1"/>
  <c r="G42" i="14"/>
  <c r="J42" i="14" s="1"/>
  <c r="C27" i="17"/>
  <c r="M41" i="14" l="1"/>
  <c r="D27" i="17" s="1"/>
  <c r="F27" i="17" s="1"/>
  <c r="C28" i="17"/>
  <c r="K42" i="14"/>
  <c r="L42" i="14" s="1"/>
  <c r="M42" i="14" s="1"/>
  <c r="G43" i="14"/>
  <c r="J43" i="14" l="1"/>
  <c r="C29" i="17" s="1"/>
  <c r="G44" i="14"/>
  <c r="D28" i="17"/>
  <c r="F28" i="17" s="1"/>
  <c r="K43" i="14"/>
  <c r="L43" i="14" s="1"/>
  <c r="J44" i="14" l="1"/>
  <c r="C6" i="20" s="1"/>
  <c r="K44" i="14"/>
  <c r="L44" i="14" s="1"/>
  <c r="M44" i="14" s="1"/>
  <c r="D6" i="20" s="1"/>
  <c r="G45" i="14"/>
  <c r="M43" i="14"/>
  <c r="D29" i="17" s="1"/>
  <c r="F6" i="20" l="1"/>
  <c r="G46" i="14"/>
  <c r="K45" i="14"/>
  <c r="L45" i="14" s="1"/>
  <c r="M45" i="14" s="1"/>
  <c r="D7" i="20" s="1"/>
  <c r="J45" i="14"/>
  <c r="C7" i="20" s="1"/>
  <c r="F7" i="20" l="1"/>
  <c r="G47" i="14"/>
  <c r="K46" i="14"/>
  <c r="L46" i="14" s="1"/>
  <c r="M46" i="14" s="1"/>
  <c r="D8" i="20" s="1"/>
  <c r="J46" i="14"/>
  <c r="C8" i="20" s="1"/>
  <c r="F8" i="20" l="1"/>
  <c r="G48" i="14"/>
  <c r="K47" i="14"/>
  <c r="L47" i="14" s="1"/>
  <c r="M47" i="14" s="1"/>
  <c r="D9" i="20" s="1"/>
  <c r="J47" i="14"/>
  <c r="C9" i="20" s="1"/>
  <c r="F9" i="20" l="1"/>
  <c r="J48" i="14"/>
  <c r="C10" i="20" s="1"/>
  <c r="K48" i="14"/>
  <c r="L48" i="14" s="1"/>
  <c r="M48" i="14" s="1"/>
  <c r="D10" i="20" s="1"/>
  <c r="F10" i="20" l="1"/>
  <c r="F12" i="20" s="1"/>
  <c r="B29" i="17" s="1"/>
  <c r="F29" i="17" s="1"/>
  <c r="F32" i="17" l="1"/>
  <c r="F31" i="17"/>
</calcChain>
</file>

<file path=xl/sharedStrings.xml><?xml version="1.0" encoding="utf-8"?>
<sst xmlns="http://schemas.openxmlformats.org/spreadsheetml/2006/main" count="221" uniqueCount="162">
  <si>
    <t>Aysén</t>
  </si>
  <si>
    <t>Palena</t>
  </si>
  <si>
    <t>Porvenir</t>
  </si>
  <si>
    <t>Punta Arenas</t>
  </si>
  <si>
    <t>Total</t>
  </si>
  <si>
    <t>$</t>
  </si>
  <si>
    <t>Febrero</t>
  </si>
  <si>
    <t>Enero</t>
  </si>
  <si>
    <t>Marzo</t>
  </si>
  <si>
    <t>Abril</t>
  </si>
  <si>
    <t>Mayo</t>
  </si>
  <si>
    <t>Junio</t>
  </si>
  <si>
    <t>Julio</t>
  </si>
  <si>
    <t>Agosto</t>
  </si>
  <si>
    <t>Septiembre</t>
  </si>
  <si>
    <t>Octubre</t>
  </si>
  <si>
    <t>Noviembre</t>
  </si>
  <si>
    <t>Diciembre</t>
  </si>
  <si>
    <t>kWh/mes</t>
  </si>
  <si>
    <t>INSTRUCCIONES</t>
  </si>
  <si>
    <t>A continuación se enumeran consideraciones para la utilización de ésta:</t>
  </si>
  <si>
    <t>Año 1</t>
  </si>
  <si>
    <t>Año 2</t>
  </si>
  <si>
    <t>Año 3</t>
  </si>
  <si>
    <t>Año 4</t>
  </si>
  <si>
    <t>Año 5</t>
  </si>
  <si>
    <t>Año 6</t>
  </si>
  <si>
    <t>Año 7</t>
  </si>
  <si>
    <t>Año 8</t>
  </si>
  <si>
    <t>Año 9</t>
  </si>
  <si>
    <t>Año 10</t>
  </si>
  <si>
    <t>Año 11</t>
  </si>
  <si>
    <t>Año 12</t>
  </si>
  <si>
    <t>Año 13</t>
  </si>
  <si>
    <t>Año 14</t>
  </si>
  <si>
    <t>kWh/año</t>
  </si>
  <si>
    <t>Año 15</t>
  </si>
  <si>
    <t>Año 16</t>
  </si>
  <si>
    <t>Año 17</t>
  </si>
  <si>
    <t>Año 18</t>
  </si>
  <si>
    <t>Año 19</t>
  </si>
  <si>
    <t>Año 20</t>
  </si>
  <si>
    <t>TON CO2/año</t>
  </si>
  <si>
    <t>Precios Sociales</t>
  </si>
  <si>
    <r>
      <t>Precio Social del CO</t>
    </r>
    <r>
      <rPr>
        <b/>
        <vertAlign val="subscript"/>
        <sz val="10"/>
        <rFont val="Calibri"/>
        <family val="2"/>
        <scheme val="minor"/>
      </rPr>
      <t>2</t>
    </r>
  </si>
  <si>
    <r>
      <t>$/TON CO</t>
    </r>
    <r>
      <rPr>
        <vertAlign val="subscript"/>
        <sz val="10"/>
        <rFont val="Calibri"/>
        <family val="2"/>
        <scheme val="minor"/>
      </rPr>
      <t>2</t>
    </r>
  </si>
  <si>
    <t>TOTALES</t>
  </si>
  <si>
    <t>Tasa Social de Descuento</t>
  </si>
  <si>
    <t>La presente es una herramienta de Evaluación Socioeconómica para proyectos de Construcción Techos Solares Fotovoltaicos para Autoconsumo Eléctrico en Edificios Públicos</t>
  </si>
  <si>
    <t>I. RESUMEN DE VARIABLES PARA CÁLCULOS</t>
  </si>
  <si>
    <t>II. CÁLCULOS ENERGÉTICOS</t>
  </si>
  <si>
    <t>II. Cálculos Energéticos</t>
  </si>
  <si>
    <t>AÑOS (Horizonte de Evaluación)</t>
  </si>
  <si>
    <t>Cuantifiación del CO2</t>
  </si>
  <si>
    <t>Factor de Corrección Mano de Obra</t>
  </si>
  <si>
    <t>Mano de Obra Calificada</t>
  </si>
  <si>
    <t>Mano de Obra Semi-Calificada</t>
  </si>
  <si>
    <t>Mano de Obra No califica</t>
  </si>
  <si>
    <t>Factor de Correción de la Divisa</t>
  </si>
  <si>
    <t>Insumos y Repuestos</t>
  </si>
  <si>
    <t>Nombre del Proyecto:</t>
  </si>
  <si>
    <t xml:space="preserve">Inversión </t>
  </si>
  <si>
    <t>Reinversión</t>
  </si>
  <si>
    <t>Valor Social</t>
  </si>
  <si>
    <t>IV. COSTOS DE OPERACIÓN Y MANTENIMIENTO ANUALES</t>
  </si>
  <si>
    <t xml:space="preserve">Código BIP: </t>
  </si>
  <si>
    <t>V. EVALUACIÓN ECONÓMICA  (en $)</t>
  </si>
  <si>
    <t>Inversión</t>
  </si>
  <si>
    <t>Año</t>
  </si>
  <si>
    <t>kWp</t>
  </si>
  <si>
    <r>
      <t>A. DEMANDA ENERGÉTICA DEL ESTABLECIMIENTO</t>
    </r>
    <r>
      <rPr>
        <b/>
        <vertAlign val="superscript"/>
        <sz val="11"/>
        <rFont val="Calibri"/>
        <family val="2"/>
        <scheme val="minor"/>
      </rPr>
      <t>1</t>
    </r>
  </si>
  <si>
    <t>Notas:</t>
  </si>
  <si>
    <r>
      <rPr>
        <b/>
        <vertAlign val="superscript"/>
        <sz val="10"/>
        <rFont val="Calibri"/>
        <family val="2"/>
        <scheme val="minor"/>
      </rPr>
      <t>2</t>
    </r>
    <r>
      <rPr>
        <vertAlign val="superscript"/>
        <sz val="10"/>
        <rFont val="Calibri"/>
        <family val="2"/>
        <scheme val="minor"/>
      </rPr>
      <t xml:space="preserve"> </t>
    </r>
    <r>
      <rPr>
        <sz val="10"/>
        <rFont val="Calibri"/>
        <family val="2"/>
        <scheme val="minor"/>
      </rPr>
      <t>Se obtiene del Explorador Solar</t>
    </r>
  </si>
  <si>
    <r>
      <t xml:space="preserve">B. ENERGÍA APORTADA POR SISTEMA FOTOVOLTAICO </t>
    </r>
    <r>
      <rPr>
        <b/>
        <vertAlign val="superscript"/>
        <sz val="11"/>
        <rFont val="Calibri"/>
        <family val="2"/>
        <scheme val="minor"/>
      </rPr>
      <t>2</t>
    </r>
  </si>
  <si>
    <t>Mensual</t>
  </si>
  <si>
    <r>
      <t xml:space="preserve">Con Degradación  Anual </t>
    </r>
    <r>
      <rPr>
        <b/>
        <vertAlign val="superscript"/>
        <sz val="10"/>
        <rFont val="Calibri"/>
        <family val="2"/>
        <scheme val="minor"/>
      </rPr>
      <t xml:space="preserve">3 </t>
    </r>
  </si>
  <si>
    <r>
      <rPr>
        <vertAlign val="superscript"/>
        <sz val="10"/>
        <rFont val="Calibri"/>
        <family val="2"/>
        <scheme val="minor"/>
      </rPr>
      <t>3</t>
    </r>
    <r>
      <rPr>
        <sz val="10"/>
        <rFont val="Calibri"/>
        <family val="2"/>
        <scheme val="minor"/>
      </rPr>
      <t xml:space="preserve"> Estimación aplica degradación del 3% el primer año y 0,5% anual año 2 al 20, 
de acuerdo a estándares técnicos del fabricante.</t>
    </r>
  </si>
  <si>
    <t>1. Tamaño del Sistema Fotovoltaico</t>
  </si>
  <si>
    <t>kg CO2 eq/kWh</t>
  </si>
  <si>
    <t>kWh CO2/año</t>
  </si>
  <si>
    <t>Operación y mantenimiento</t>
  </si>
  <si>
    <t>I. Resumen de Variables para Cálculos</t>
  </si>
  <si>
    <r>
      <rPr>
        <b/>
        <vertAlign val="superscript"/>
        <sz val="9"/>
        <rFont val="Calibri"/>
        <family val="2"/>
        <scheme val="minor"/>
      </rPr>
      <t>1</t>
    </r>
    <r>
      <rPr>
        <vertAlign val="superscript"/>
        <sz val="9"/>
        <rFont val="Calibri"/>
        <family val="2"/>
        <scheme val="minor"/>
      </rPr>
      <t xml:space="preserve"> </t>
    </r>
    <r>
      <rPr>
        <sz val="9"/>
        <rFont val="Calibri"/>
        <family val="2"/>
        <scheme val="minor"/>
      </rPr>
      <t>Se obtiene de la Boleta de Consumo de Energía  Eléctrica</t>
    </r>
  </si>
  <si>
    <r>
      <rPr>
        <b/>
        <sz val="11"/>
        <rFont val="Calibri"/>
        <family val="2"/>
        <scheme val="minor"/>
      </rPr>
      <t>1</t>
    </r>
    <r>
      <rPr>
        <sz val="11"/>
        <rFont val="Calibri"/>
        <family val="2"/>
        <scheme val="minor"/>
      </rPr>
      <t xml:space="preserve">. Los datos que deben ser ingresados corresponden a las celdas predefinidas de </t>
    </r>
    <r>
      <rPr>
        <b/>
        <sz val="11"/>
        <color theme="1"/>
        <rFont val="Calibri"/>
        <family val="2"/>
        <scheme val="minor"/>
      </rPr>
      <t>color blanco</t>
    </r>
    <r>
      <rPr>
        <sz val="11"/>
        <rFont val="Calibri"/>
        <family val="2"/>
        <scheme val="minor"/>
      </rPr>
      <t>. Las demás celdas están bloquedas o protegidas.</t>
    </r>
  </si>
  <si>
    <t>http://www.minenergia.cl/exploradorsolar</t>
  </si>
  <si>
    <t>Factores de Emisión</t>
  </si>
  <si>
    <t>General Carrera</t>
  </si>
  <si>
    <t>2. Sistema Eléctrico Aysén (SEA):</t>
  </si>
  <si>
    <t>1. Sistema Eléctrico Nacional (SEN):</t>
  </si>
  <si>
    <t>3. Sistema Eléctrico Magallanes (SEM):</t>
  </si>
  <si>
    <t>Puero Natales</t>
  </si>
  <si>
    <t>Puerto Williams</t>
  </si>
  <si>
    <t>Unidad</t>
  </si>
  <si>
    <t>VAN SOCIAL</t>
  </si>
  <si>
    <t>TIR SOCIAL</t>
  </si>
  <si>
    <t>Ahorro Anual en la Cuenta de Energía (Valor Privado)</t>
  </si>
  <si>
    <t>PRECIOS SOCIALES</t>
  </si>
  <si>
    <t>Valor</t>
  </si>
  <si>
    <t>Fuente: Ministerio de Desarrollo Social.</t>
  </si>
  <si>
    <t>Factor</t>
  </si>
  <si>
    <t>Sistemas</t>
  </si>
  <si>
    <t xml:space="preserve">Bienes Importados </t>
  </si>
  <si>
    <t xml:space="preserve">Mano de Obra </t>
  </si>
  <si>
    <t xml:space="preserve">$/kWh </t>
  </si>
  <si>
    <t>Inversión a Precios Sociales $</t>
  </si>
  <si>
    <t>Reinversión a Precios Sociales $</t>
  </si>
  <si>
    <t>A precios de Mercado $</t>
  </si>
  <si>
    <t xml:space="preserve">Precios de Mercado </t>
  </si>
  <si>
    <t>TOTAL ANUAL $</t>
  </si>
  <si>
    <t>Parámetros de Ponderación</t>
  </si>
  <si>
    <r>
      <rPr>
        <b/>
        <sz val="11"/>
        <rFont val="Calibri"/>
        <family val="2"/>
        <scheme val="minor"/>
      </rPr>
      <t>7.</t>
    </r>
    <r>
      <rPr>
        <sz val="11"/>
        <rFont val="Calibri"/>
        <family val="2"/>
        <scheme val="minor"/>
      </rPr>
      <t xml:space="preserve"> Los Precios Sociales y Factores de Conversión deben ser actualizados año a año de acuerdo a lo Publicado por el Ministerio de Desarrollo Social.</t>
    </r>
  </si>
  <si>
    <r>
      <rPr>
        <b/>
        <sz val="11"/>
        <rFont val="Calibri"/>
        <family val="2"/>
        <scheme val="minor"/>
      </rPr>
      <t>3</t>
    </r>
    <r>
      <rPr>
        <sz val="11"/>
        <rFont val="Calibri"/>
        <family val="2"/>
        <scheme val="minor"/>
      </rPr>
      <t>. Los Factores de Emisión del CO2 equivalente por kWh del Sistema Eléctrico Nacional (SEN), o Sistema Eléctrico Aysén (SEA) o Sistema Eléctrico Magallanes (SEM), a utilizar se detallan en el hoja Precios Sociales. Fuente: Ministerio del Medio Ambiente.</t>
    </r>
  </si>
  <si>
    <t>2. La Inversión a precios sociales se obtiene descontando el IVA y aplicando los factores de corrección de la MOC y la Divisa.</t>
  </si>
  <si>
    <r>
      <rPr>
        <b/>
        <sz val="11"/>
        <rFont val="Calibri"/>
        <family val="2"/>
        <scheme val="minor"/>
      </rPr>
      <t>6</t>
    </r>
    <r>
      <rPr>
        <sz val="11"/>
        <rFont val="Calibri"/>
        <family val="2"/>
        <scheme val="minor"/>
      </rPr>
      <t xml:space="preserve">. De acuerdo a la Guia de Operación y Mantenimiento del Ministerio de Energía recomienda efectuar mantenimiento preventivo seis veces al año por concepto de limpieza de los paneles; además se debe efectuar una vez al año la inspección de un electricista especialista en sistemas fotovoltaicos. </t>
    </r>
  </si>
  <si>
    <t>A.  Ingresar Demanda energética mensual del establecimiento, se obtiene de las Boletas de consumo</t>
  </si>
  <si>
    <t>Porcentaje</t>
  </si>
  <si>
    <t>1. Los pocentajes de ponderación corresponden a las estadísticas de la estructura de costos de los proyectos licitados, insertas en el estudio Reporte de Costos de Licitación 2015- 2018 de Techos Solares Públicos del Ministerio de Energía.</t>
  </si>
  <si>
    <t>1.Los costos totales de O y M se estiman en base a un precio referencial de $1.616 por kWp de limpieza, obtenido del análisis de precios unitarios de mantenimiento efectuado por el Ministerio de Energía (2015).  Y un valor  de $95,000 de la visita anual del eléctrico obtenido de cotización de empresa del rubro.</t>
  </si>
  <si>
    <t>2. Inversión (con IVA) $</t>
  </si>
  <si>
    <t>3.Tipo de Tarifa</t>
  </si>
  <si>
    <t>BT1</t>
  </si>
  <si>
    <t>Otra</t>
  </si>
  <si>
    <t>4.1 Fecha Tarifa:</t>
  </si>
  <si>
    <t>5. Factor de Emisión Sistema Eléctrico</t>
  </si>
  <si>
    <t>6. Costo de Reinversión (con IVA) $</t>
  </si>
  <si>
    <t>Valoración  energía generada por sistema fotovoltaico</t>
  </si>
  <si>
    <t>Valoración Disminución del CO2 equivalente</t>
  </si>
  <si>
    <t>VALORACIÓN ENERGÍA - GNERADA SFV 
 (Incluye degradación  de la energía)</t>
  </si>
  <si>
    <t>VALORACIÓN DISMINUCIÓN  DEL CO2 EQ/kWh</t>
  </si>
  <si>
    <t>C. BENEFICIOS SOCIALES</t>
  </si>
  <si>
    <t>Año 21</t>
  </si>
  <si>
    <t>Año 22</t>
  </si>
  <si>
    <t>Año 23</t>
  </si>
  <si>
    <t>Año 24</t>
  </si>
  <si>
    <t>Año 25</t>
  </si>
  <si>
    <t>III. INVERSIÓN</t>
  </si>
  <si>
    <t>Beneficios Sociales ($/año)</t>
  </si>
  <si>
    <t>Flujo Neto  Social ($/año)</t>
  </si>
  <si>
    <t>Costos Sociales ($/año)</t>
  </si>
  <si>
    <t>PROYECTOS CONSTRUCCION TECHOS SOLARES FOTOVOLTAICOS CONECTADOS A RED PARA AUTOCONSUMO ELECTRICO EN EDIFICIOS PÚBLICOS</t>
  </si>
  <si>
    <r>
      <rPr>
        <b/>
        <sz val="11"/>
        <rFont val="Calibri"/>
        <family val="2"/>
        <scheme val="minor"/>
      </rPr>
      <t>4</t>
    </r>
    <r>
      <rPr>
        <sz val="11"/>
        <rFont val="Calibri"/>
        <family val="2"/>
        <scheme val="minor"/>
      </rPr>
      <t>. Los costos de reinversión serán por concepto de reposición del Inversor en el año 10. Lo anterior, considerando las  estadísticas insertas en el estudio Reporte de Costos de Licitación 2015- 2018 de Techos Solares Públicos del Ministerio de Energía, establece un porcentaje del 12% de la inversión.</t>
    </r>
  </si>
  <si>
    <t>4. Precio por energía eléctrica (con IVA) $</t>
  </si>
  <si>
    <r>
      <rPr>
        <b/>
        <sz val="11"/>
        <rFont val="Calibri"/>
        <family val="2"/>
        <scheme val="minor"/>
      </rPr>
      <t>2</t>
    </r>
    <r>
      <rPr>
        <sz val="11"/>
        <rFont val="Calibri"/>
        <family val="2"/>
        <scheme val="minor"/>
      </rPr>
      <t>. El precio de la energía que se ingresa en el punto 4, corresponde al cargo por energía indicado para todas las tarifas en los pliegos tarifarios vigentes de la empresa distribuidora correspondiente, quien tiene la obligatoriedad de publicarlo en su página web.</t>
    </r>
  </si>
  <si>
    <t>7.  Año de Reinversión:</t>
  </si>
  <si>
    <t>Componentes</t>
  </si>
  <si>
    <t>Rubros</t>
  </si>
  <si>
    <t>B.  Ingresar la Energía aportada por el Sistema Fotovoltaico que se extrae del Explorador Solar según comuna. Los datos técnicos que se deben ingresar corresponden a los indicados en el diseño preliminar del proyecto que elabora el Ministerio de Energía con apoyo de la Agencia de Sostentabilidad Energética.
Link al explorador:</t>
  </si>
  <si>
    <t>CÁLCULO VALOR RESIDUAL</t>
  </si>
  <si>
    <t>Re-Inversión $</t>
  </si>
  <si>
    <t>Nota 1: La reinversión corresponde al costo del inversor que tiene una vida útil de 10 años.</t>
  </si>
  <si>
    <t>Nota 2: El valor residual del sistema se estima como el valor presente de los flujos de beneficios netos entre el año 20 al 25, considerando la reinversión del inversor</t>
  </si>
  <si>
    <t>Valor Residual $</t>
  </si>
  <si>
    <t>Años</t>
  </si>
  <si>
    <t>Vida útil paneles solares</t>
  </si>
  <si>
    <t>Vida útil inversor</t>
  </si>
  <si>
    <t>Horizonte de evaluación</t>
  </si>
  <si>
    <t>Vida útil* y Horizonte de evaluación</t>
  </si>
  <si>
    <t>* Fuente: Estimaciones de Fabricantes</t>
  </si>
  <si>
    <r>
      <rPr>
        <b/>
        <sz val="11"/>
        <rFont val="Calibri"/>
        <family val="2"/>
        <scheme val="minor"/>
      </rPr>
      <t>5</t>
    </r>
    <r>
      <rPr>
        <sz val="11"/>
        <rFont val="Calibri"/>
        <family val="2"/>
        <scheme val="minor"/>
      </rPr>
      <t>. Al Año 20 se considera el Valor Residual de los paneles fotovoltaicos y estructura,  ya que de acuerdo a las estimaciones de los fabricantes establecen una vida últil promedio de 25 años. Este valor se calcula como el valor presente de los flujos de beneficios netos entre el año 21 y 25, considerando la reinversión en el inversor, necesario para que el sistema siga funcionando hasta el año 25</t>
    </r>
  </si>
  <si>
    <t xml:space="preserve">Fuentes: 
Sistema Eléctrico Nacional SEN, SEM y SEA: Datos oficiales del año 2024 (promedio de los 12 meses) entregados por Energía Abierta del Ministerio de Energía y Huella de Carbono. Datos actualizados en color azul.
</t>
  </si>
  <si>
    <t>Planilla versión abr. 2025</t>
  </si>
  <si>
    <t>techos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</si>
</sst>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quot;$&quot;\ #,##0.00;[Red]\-&quot;$&quot;\ #,##0.00"/>
    <numFmt numFmtId="165" formatCode="_-* #,##0.00_-;\-* #,##0.00_-;_-* &quot;-&quot;??_-;_-@_-"/>
    <numFmt numFmtId="166" formatCode="&quot;$&quot;#,##0;[Red]&quot;$&quot;#,##0"/>
    <numFmt numFmtId="167" formatCode="#,##0_ ;\-#,##0\ "/>
    <numFmt numFmtId="168" formatCode="#,##0.00_ ;\-#,##0.00\ "/>
    <numFmt numFmtId="169" formatCode="#,##0;[Red]#,##0"/>
    <numFmt numFmtId="170" formatCode="_-* #,##0_-;\-* #,##0_-;_-* &quot;-&quot;??_-;_-@_-"/>
    <numFmt numFmtId="171" formatCode="&quot;$&quot;\ #,##0"/>
    <numFmt numFmtId="172" formatCode="#,##0.000"/>
    <numFmt numFmtId="173" formatCode="0.0%"/>
    <numFmt numFmtId="174" formatCode="#,##0.00000"/>
    <numFmt numFmtId="175" formatCode="#,##0.0000"/>
  </numFmts>
  <fonts count="32">
    <font>
      <sz val="10"/>
      <name val="Arial"/>
    </font>
    <font>
      <sz val="10"/>
      <name val="Arial"/>
      <family val="2"/>
    </font>
    <font>
      <b/>
      <sz val="10"/>
      <name val="Arial"/>
      <family val="2"/>
    </font>
    <font>
      <u/>
      <sz val="10"/>
      <color theme="10"/>
      <name val="Arial"/>
      <family val="2"/>
    </font>
    <font>
      <u/>
      <sz val="10"/>
      <color theme="11"/>
      <name val="Arial"/>
      <family val="2"/>
    </font>
    <font>
      <sz val="10"/>
      <name val="Calibri (Cuerpo)"/>
    </font>
    <font>
      <b/>
      <sz val="10"/>
      <name val="Calibri (Cuerpo)"/>
    </font>
    <font>
      <sz val="10"/>
      <name val="Calibri"/>
      <family val="2"/>
      <scheme val="minor"/>
    </font>
    <font>
      <b/>
      <sz val="10"/>
      <name val="Calibri"/>
      <family val="2"/>
      <scheme val="minor"/>
    </font>
    <font>
      <sz val="11"/>
      <name val="Calibri"/>
      <family val="2"/>
      <scheme val="minor"/>
    </font>
    <font>
      <b/>
      <sz val="12"/>
      <name val="Calibri"/>
      <family val="2"/>
      <scheme val="minor"/>
    </font>
    <font>
      <sz val="12"/>
      <name val="Calibri"/>
      <family val="2"/>
      <scheme val="minor"/>
    </font>
    <font>
      <sz val="10"/>
      <name val="Arial"/>
      <family val="2"/>
    </font>
    <font>
      <b/>
      <vertAlign val="subscript"/>
      <sz val="10"/>
      <name val="Calibri"/>
      <family val="2"/>
      <scheme val="minor"/>
    </font>
    <font>
      <vertAlign val="subscript"/>
      <sz val="10"/>
      <name val="Calibri"/>
      <family val="2"/>
      <scheme val="minor"/>
    </font>
    <font>
      <b/>
      <sz val="11"/>
      <name val="Calibri"/>
      <family val="2"/>
      <scheme val="minor"/>
    </font>
    <font>
      <b/>
      <sz val="14"/>
      <name val="Calibri"/>
      <family val="2"/>
      <scheme val="minor"/>
    </font>
    <font>
      <sz val="9"/>
      <name val="Calibri"/>
      <family val="2"/>
      <scheme val="minor"/>
    </font>
    <font>
      <b/>
      <vertAlign val="superscript"/>
      <sz val="10"/>
      <name val="Calibri"/>
      <family val="2"/>
      <scheme val="minor"/>
    </font>
    <font>
      <b/>
      <vertAlign val="superscript"/>
      <sz val="11"/>
      <name val="Calibri"/>
      <family val="2"/>
      <scheme val="minor"/>
    </font>
    <font>
      <b/>
      <sz val="9"/>
      <name val="Calibri"/>
      <family val="2"/>
      <scheme val="minor"/>
    </font>
    <font>
      <b/>
      <vertAlign val="superscript"/>
      <sz val="9"/>
      <name val="Calibri"/>
      <family val="2"/>
      <scheme val="minor"/>
    </font>
    <font>
      <vertAlign val="superscript"/>
      <sz val="9"/>
      <name val="Calibri"/>
      <family val="2"/>
      <scheme val="minor"/>
    </font>
    <font>
      <vertAlign val="superscript"/>
      <sz val="10"/>
      <name val="Calibri"/>
      <family val="2"/>
      <scheme val="minor"/>
    </font>
    <font>
      <b/>
      <sz val="11"/>
      <color theme="1"/>
      <name val="Calibri"/>
      <family val="2"/>
      <scheme val="minor"/>
    </font>
    <font>
      <i/>
      <sz val="10"/>
      <name val="Calibri"/>
      <family val="2"/>
      <scheme val="minor"/>
    </font>
    <font>
      <sz val="9"/>
      <name val="Calibri (Cuerpo)"/>
    </font>
    <font>
      <b/>
      <i/>
      <sz val="10"/>
      <name val="Calibri"/>
      <family val="2"/>
      <scheme val="minor"/>
    </font>
    <font>
      <b/>
      <i/>
      <sz val="11"/>
      <name val="Calibri"/>
      <family val="2"/>
      <scheme val="minor"/>
    </font>
    <font>
      <sz val="10"/>
      <color theme="0" tint="-4.9989318521683403E-2"/>
      <name val="Calibri"/>
      <family val="2"/>
      <scheme val="minor"/>
    </font>
    <font>
      <b/>
      <sz val="11"/>
      <name val="Calibri (Cuerpo)"/>
    </font>
    <font>
      <sz val="8"/>
      <name val="Arial"/>
      <family val="2"/>
    </font>
  </fonts>
  <fills count="9">
    <fill>
      <patternFill patternType="none"/>
    </fill>
    <fill>
      <patternFill patternType="gray125"/>
    </fill>
    <fill>
      <patternFill patternType="solid">
        <fgColor theme="0"/>
        <bgColor indexed="64"/>
      </patternFill>
    </fill>
    <fill>
      <patternFill patternType="solid">
        <fgColor rgb="FFFEF4EC"/>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3" tint="0.59999389629810485"/>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top/>
      <bottom/>
      <diagonal/>
    </border>
    <border>
      <left style="medium">
        <color auto="1"/>
      </left>
      <right/>
      <top/>
      <bottom style="medium">
        <color auto="1"/>
      </bottom>
      <diagonal/>
    </border>
    <border>
      <left style="thin">
        <color auto="1"/>
      </left>
      <right/>
      <top style="thin">
        <color auto="1"/>
      </top>
      <bottom style="thin">
        <color auto="1"/>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style="thin">
        <color theme="0" tint="-0.249977111117893"/>
      </left>
      <right/>
      <top style="thin">
        <color theme="0" tint="-0.249977111117893"/>
      </top>
      <bottom style="thin">
        <color theme="0" tint="-0.249977111117893"/>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theme="1"/>
      </left>
      <right/>
      <top style="thin">
        <color auto="1"/>
      </top>
      <bottom/>
      <diagonal/>
    </border>
    <border>
      <left style="thin">
        <color theme="1"/>
      </left>
      <right/>
      <top/>
      <bottom/>
      <diagonal/>
    </border>
    <border>
      <left style="medium">
        <color theme="1"/>
      </left>
      <right style="medium">
        <color theme="1"/>
      </right>
      <top style="medium">
        <color theme="1"/>
      </top>
      <bottom style="medium">
        <color theme="1"/>
      </bottom>
      <diagonal/>
    </border>
    <border>
      <left style="thin">
        <color theme="1"/>
      </left>
      <right/>
      <top/>
      <bottom style="thin">
        <color theme="1"/>
      </bottom>
      <diagonal/>
    </border>
    <border>
      <left style="thin">
        <color theme="0" tint="-0.249977111117893"/>
      </left>
      <right style="thin">
        <color theme="0" tint="-0.249977111117893"/>
      </right>
      <top/>
      <bottom style="thin">
        <color theme="0" tint="-0.249977111117893"/>
      </bottom>
      <diagonal/>
    </border>
    <border>
      <left style="thin">
        <color theme="1"/>
      </left>
      <right style="thin">
        <color theme="1"/>
      </right>
      <top style="thin">
        <color theme="1"/>
      </top>
      <bottom style="thin">
        <color theme="1"/>
      </bottom>
      <diagonal/>
    </border>
    <border>
      <left style="thin">
        <color theme="1"/>
      </left>
      <right style="thin">
        <color theme="1"/>
      </right>
      <top/>
      <bottom/>
      <diagonal/>
    </border>
    <border>
      <left style="thick">
        <color theme="9" tint="0.59996337778862885"/>
      </left>
      <right style="thick">
        <color theme="9" tint="0.59996337778862885"/>
      </right>
      <top style="thick">
        <color theme="9" tint="0.59996337778862885"/>
      </top>
      <bottom style="thick">
        <color theme="9" tint="0.59996337778862885"/>
      </bottom>
      <diagonal/>
    </border>
  </borders>
  <cellStyleXfs count="296">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5" fontId="12" fillId="0" borderId="0" applyFont="0" applyFill="0" applyBorder="0" applyAlignment="0" applyProtection="0"/>
    <xf numFmtId="0" fontId="3" fillId="0" borderId="0" applyNumberFormat="0" applyFill="0" applyBorder="0" applyAlignment="0" applyProtection="0"/>
  </cellStyleXfs>
  <cellXfs count="259">
    <xf numFmtId="0" fontId="0" fillId="0" borderId="0" xfId="0"/>
    <xf numFmtId="0" fontId="0" fillId="0" borderId="0" xfId="0" applyAlignment="1">
      <alignment vertical="center"/>
    </xf>
    <xf numFmtId="0" fontId="0" fillId="3" borderId="0" xfId="0" applyFill="1"/>
    <xf numFmtId="0" fontId="15" fillId="3" borderId="0" xfId="0" applyFont="1" applyFill="1"/>
    <xf numFmtId="0" fontId="9" fillId="3" borderId="0" xfId="0" applyFont="1" applyFill="1"/>
    <xf numFmtId="0" fontId="9" fillId="3" borderId="0" xfId="0" applyFont="1" applyFill="1" applyAlignment="1">
      <alignment vertical="center"/>
    </xf>
    <xf numFmtId="0" fontId="15" fillId="3" borderId="0" xfId="0" applyFont="1" applyFill="1" applyAlignment="1">
      <alignment vertical="center"/>
    </xf>
    <xf numFmtId="0" fontId="3" fillId="3" borderId="0" xfId="295" applyFill="1" applyAlignment="1">
      <alignment vertical="center"/>
    </xf>
    <xf numFmtId="0" fontId="7" fillId="3" borderId="1" xfId="0" applyFont="1" applyFill="1" applyBorder="1"/>
    <xf numFmtId="3" fontId="7" fillId="3" borderId="0" xfId="0" applyNumberFormat="1" applyFont="1" applyFill="1" applyAlignment="1">
      <alignment horizontal="center" vertical="center"/>
    </xf>
    <xf numFmtId="0" fontId="7" fillId="3" borderId="0" xfId="0" applyFont="1" applyFill="1"/>
    <xf numFmtId="165" fontId="0" fillId="0" borderId="0" xfId="294" applyFont="1" applyFill="1"/>
    <xf numFmtId="0" fontId="8" fillId="3" borderId="1" xfId="0" applyFont="1" applyFill="1" applyBorder="1"/>
    <xf numFmtId="3" fontId="9" fillId="3" borderId="1" xfId="0" applyNumberFormat="1" applyFont="1" applyFill="1" applyBorder="1" applyAlignment="1">
      <alignment horizontal="center"/>
    </xf>
    <xf numFmtId="9" fontId="8" fillId="3" borderId="1" xfId="0" applyNumberFormat="1" applyFont="1" applyFill="1" applyBorder="1" applyAlignment="1">
      <alignment horizontal="center" vertical="center"/>
    </xf>
    <xf numFmtId="9" fontId="27" fillId="3" borderId="1" xfId="0" applyNumberFormat="1" applyFont="1" applyFill="1" applyBorder="1" applyAlignment="1">
      <alignment horizontal="center" vertical="center"/>
    </xf>
    <xf numFmtId="3" fontId="28" fillId="3" borderId="1" xfId="0" applyNumberFormat="1" applyFont="1" applyFill="1" applyBorder="1" applyAlignment="1">
      <alignment horizontal="center" vertical="center"/>
    </xf>
    <xf numFmtId="4" fontId="7" fillId="3" borderId="1" xfId="294" applyNumberFormat="1" applyFont="1" applyFill="1" applyBorder="1" applyAlignment="1">
      <alignment horizontal="center" vertical="center"/>
    </xf>
    <xf numFmtId="167" fontId="7" fillId="3" borderId="1" xfId="294" applyNumberFormat="1" applyFont="1" applyFill="1" applyBorder="1" applyAlignment="1">
      <alignment horizontal="left" vertical="center"/>
    </xf>
    <xf numFmtId="167" fontId="7" fillId="3" borderId="1" xfId="294" applyNumberFormat="1" applyFont="1" applyFill="1" applyBorder="1" applyAlignment="1">
      <alignment vertical="center"/>
    </xf>
    <xf numFmtId="3" fontId="7" fillId="3" borderId="1" xfId="0" applyNumberFormat="1" applyFont="1" applyFill="1" applyBorder="1" applyAlignment="1">
      <alignment horizontal="center" vertical="center"/>
    </xf>
    <xf numFmtId="0" fontId="7" fillId="3" borderId="5" xfId="0" applyFont="1" applyFill="1" applyBorder="1" applyAlignment="1">
      <alignment vertical="center"/>
    </xf>
    <xf numFmtId="0" fontId="7" fillId="3" borderId="15" xfId="0" applyFont="1" applyFill="1" applyBorder="1" applyAlignment="1">
      <alignment vertical="center"/>
    </xf>
    <xf numFmtId="0" fontId="7" fillId="3" borderId="1" xfId="0" applyFont="1" applyFill="1" applyBorder="1" applyAlignment="1">
      <alignment horizontal="center" vertical="center"/>
    </xf>
    <xf numFmtId="0" fontId="7" fillId="3" borderId="16" xfId="0" applyFont="1" applyFill="1" applyBorder="1" applyAlignment="1">
      <alignment horizontal="left" vertical="center"/>
    </xf>
    <xf numFmtId="0" fontId="7" fillId="3" borderId="5" xfId="0" applyFont="1" applyFill="1" applyBorder="1" applyAlignment="1">
      <alignment vertical="center" wrapText="1"/>
    </xf>
    <xf numFmtId="0" fontId="7" fillId="3" borderId="15" xfId="0" applyFont="1" applyFill="1" applyBorder="1" applyAlignment="1">
      <alignment vertical="center" wrapText="1"/>
    </xf>
    <xf numFmtId="0" fontId="7" fillId="3" borderId="16" xfId="0" applyFont="1" applyFill="1" applyBorder="1" applyAlignment="1">
      <alignment horizontal="left" vertical="center" wrapText="1"/>
    </xf>
    <xf numFmtId="0" fontId="8" fillId="3" borderId="5" xfId="0" applyFont="1" applyFill="1" applyBorder="1"/>
    <xf numFmtId="0" fontId="8" fillId="3" borderId="15" xfId="0" applyFont="1" applyFill="1" applyBorder="1"/>
    <xf numFmtId="0" fontId="7" fillId="3" borderId="1" xfId="0" applyFont="1" applyFill="1" applyBorder="1" applyAlignment="1">
      <alignment horizontal="center"/>
    </xf>
    <xf numFmtId="0" fontId="8" fillId="3" borderId="16" xfId="0" applyFont="1" applyFill="1" applyBorder="1"/>
    <xf numFmtId="0" fontId="8" fillId="4" borderId="1" xfId="0" applyFont="1" applyFill="1" applyBorder="1" applyAlignment="1">
      <alignment horizontal="center" vertical="center"/>
    </xf>
    <xf numFmtId="168" fontId="8" fillId="3" borderId="5" xfId="294" applyNumberFormat="1" applyFont="1" applyFill="1" applyBorder="1" applyAlignment="1">
      <alignment horizontal="right" vertical="center"/>
    </xf>
    <xf numFmtId="168" fontId="8" fillId="3" borderId="15" xfId="294" applyNumberFormat="1" applyFont="1" applyFill="1" applyBorder="1" applyAlignment="1">
      <alignment horizontal="right" vertical="center"/>
    </xf>
    <xf numFmtId="9" fontId="7" fillId="3" borderId="15" xfId="1" applyFont="1" applyFill="1" applyBorder="1" applyAlignment="1">
      <alignment horizontal="center" vertical="center"/>
    </xf>
    <xf numFmtId="167" fontId="7" fillId="3" borderId="15" xfId="294" applyNumberFormat="1" applyFont="1" applyFill="1" applyBorder="1" applyAlignment="1">
      <alignment horizontal="left" vertical="center"/>
    </xf>
    <xf numFmtId="9" fontId="8" fillId="4" borderId="16" xfId="0" applyNumberFormat="1" applyFont="1" applyFill="1" applyBorder="1" applyAlignment="1">
      <alignment horizontal="center" vertical="center"/>
    </xf>
    <xf numFmtId="170" fontId="7" fillId="3" borderId="0" xfId="294" applyNumberFormat="1" applyFont="1" applyFill="1"/>
    <xf numFmtId="3" fontId="7" fillId="3" borderId="0" xfId="0" applyNumberFormat="1" applyFont="1" applyFill="1"/>
    <xf numFmtId="0" fontId="16" fillId="3" borderId="0" xfId="0" applyFont="1" applyFill="1" applyAlignment="1">
      <alignment horizontal="center" vertical="center"/>
    </xf>
    <xf numFmtId="3" fontId="7" fillId="3" borderId="1" xfId="294" applyNumberFormat="1" applyFont="1" applyFill="1" applyBorder="1" applyAlignment="1">
      <alignment horizontal="center"/>
    </xf>
    <xf numFmtId="3" fontId="8" fillId="3" borderId="1" xfId="294" applyNumberFormat="1" applyFont="1" applyFill="1" applyBorder="1" applyAlignment="1">
      <alignment horizontal="center"/>
    </xf>
    <xf numFmtId="0" fontId="2" fillId="3" borderId="7" xfId="0" applyFont="1" applyFill="1" applyBorder="1"/>
    <xf numFmtId="0" fontId="2" fillId="3" borderId="12" xfId="0" applyFont="1" applyFill="1" applyBorder="1"/>
    <xf numFmtId="0" fontId="10" fillId="3" borderId="11" xfId="0" applyFont="1" applyFill="1" applyBorder="1" applyAlignment="1">
      <alignment horizontal="center"/>
    </xf>
    <xf numFmtId="0" fontId="10" fillId="3" borderId="0" xfId="0" applyFont="1" applyFill="1" applyAlignment="1">
      <alignment horizontal="center"/>
    </xf>
    <xf numFmtId="0" fontId="10" fillId="3" borderId="13" xfId="0" applyFont="1" applyFill="1" applyBorder="1" applyAlignment="1">
      <alignment horizontal="center"/>
    </xf>
    <xf numFmtId="0" fontId="2" fillId="3" borderId="0" xfId="0" applyFont="1" applyFill="1"/>
    <xf numFmtId="0" fontId="2" fillId="3" borderId="13" xfId="0" applyFont="1" applyFill="1" applyBorder="1"/>
    <xf numFmtId="169" fontId="9" fillId="3" borderId="1" xfId="0" applyNumberFormat="1" applyFont="1" applyFill="1" applyBorder="1" applyAlignment="1">
      <alignment horizontal="center"/>
    </xf>
    <xf numFmtId="3" fontId="15" fillId="3" borderId="1" xfId="0" applyNumberFormat="1" applyFont="1" applyFill="1" applyBorder="1" applyAlignment="1">
      <alignment horizontal="center" vertical="center"/>
    </xf>
    <xf numFmtId="169" fontId="15" fillId="3" borderId="1" xfId="0" applyNumberFormat="1" applyFont="1" applyFill="1" applyBorder="1" applyAlignment="1">
      <alignment horizontal="center"/>
    </xf>
    <xf numFmtId="3" fontId="15" fillId="3" borderId="1" xfId="0" applyNumberFormat="1" applyFont="1" applyFill="1" applyBorder="1" applyAlignment="1">
      <alignment horizontal="center"/>
    </xf>
    <xf numFmtId="0" fontId="0" fillId="3" borderId="11" xfId="0" applyFill="1" applyBorder="1"/>
    <xf numFmtId="0" fontId="0" fillId="3" borderId="13" xfId="0" applyFill="1" applyBorder="1"/>
    <xf numFmtId="0" fontId="0" fillId="3" borderId="8" xfId="0" applyFill="1" applyBorder="1"/>
    <xf numFmtId="0" fontId="0" fillId="3" borderId="6" xfId="0" applyFill="1" applyBorder="1"/>
    <xf numFmtId="0" fontId="0" fillId="3" borderId="9" xfId="0" applyFill="1" applyBorder="1"/>
    <xf numFmtId="166" fontId="15" fillId="4" borderId="1" xfId="0" applyNumberFormat="1" applyFont="1" applyFill="1" applyBorder="1" applyAlignment="1">
      <alignment horizontal="center" vertical="center" wrapText="1"/>
    </xf>
    <xf numFmtId="10" fontId="26" fillId="4" borderId="1" xfId="0" applyNumberFormat="1" applyFont="1" applyFill="1" applyBorder="1" applyAlignment="1">
      <alignment horizontal="center" vertical="center"/>
    </xf>
    <xf numFmtId="171" fontId="26" fillId="4" borderId="1" xfId="0" applyNumberFormat="1" applyFont="1" applyFill="1" applyBorder="1" applyAlignment="1">
      <alignment horizontal="center" vertical="center"/>
    </xf>
    <xf numFmtId="0" fontId="8" fillId="4" borderId="1"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3" fontId="7" fillId="3" borderId="0" xfId="294" applyNumberFormat="1" applyFont="1" applyFill="1" applyBorder="1" applyAlignment="1"/>
    <xf numFmtId="3" fontId="7" fillId="3" borderId="6" xfId="0" applyNumberFormat="1" applyFont="1" applyFill="1" applyBorder="1" applyAlignment="1">
      <alignment horizontal="center" vertical="center"/>
    </xf>
    <xf numFmtId="0" fontId="17" fillId="3" borderId="0" xfId="0" applyFont="1" applyFill="1" applyAlignment="1">
      <alignment vertical="center" wrapText="1"/>
    </xf>
    <xf numFmtId="0" fontId="16" fillId="3" borderId="0" xfId="0" applyFont="1" applyFill="1"/>
    <xf numFmtId="0" fontId="27" fillId="3" borderId="5" xfId="0" applyFont="1" applyFill="1" applyBorder="1" applyAlignment="1">
      <alignment horizontal="right" vertical="center"/>
    </xf>
    <xf numFmtId="0" fontId="27" fillId="3" borderId="16" xfId="0" applyFont="1" applyFill="1" applyBorder="1" applyAlignment="1">
      <alignment horizontal="right" vertical="center"/>
    </xf>
    <xf numFmtId="9" fontId="8" fillId="3" borderId="1" xfId="0" applyNumberFormat="1" applyFont="1" applyFill="1" applyBorder="1" applyAlignment="1">
      <alignment horizontal="center"/>
    </xf>
    <xf numFmtId="3" fontId="27" fillId="3" borderId="1" xfId="0" applyNumberFormat="1" applyFont="1" applyFill="1" applyBorder="1" applyAlignment="1">
      <alignment horizontal="center" vertical="center"/>
    </xf>
    <xf numFmtId="0" fontId="2" fillId="3" borderId="11" xfId="0" applyFont="1" applyFill="1" applyBorder="1"/>
    <xf numFmtId="0" fontId="5" fillId="3" borderId="0" xfId="0" applyFont="1" applyFill="1"/>
    <xf numFmtId="0" fontId="7" fillId="3" borderId="0" xfId="0" applyFont="1" applyFill="1" applyAlignment="1">
      <alignment horizontal="center"/>
    </xf>
    <xf numFmtId="0" fontId="10" fillId="3" borderId="0" xfId="0" applyFont="1" applyFill="1"/>
    <xf numFmtId="0" fontId="8" fillId="3" borderId="0" xfId="0" applyFont="1" applyFill="1"/>
    <xf numFmtId="0" fontId="11" fillId="3" borderId="0" xfId="0" applyFont="1" applyFill="1"/>
    <xf numFmtId="0" fontId="10" fillId="4" borderId="0" xfId="0" applyFont="1" applyFill="1"/>
    <xf numFmtId="0" fontId="10" fillId="4" borderId="0" xfId="0" applyFont="1" applyFill="1" applyAlignment="1">
      <alignment horizontal="center"/>
    </xf>
    <xf numFmtId="0" fontId="11" fillId="4" borderId="0" xfId="0" applyFont="1" applyFill="1"/>
    <xf numFmtId="0" fontId="7" fillId="3" borderId="16" xfId="0" applyFont="1" applyFill="1" applyBorder="1"/>
    <xf numFmtId="0" fontId="8" fillId="3" borderId="0" xfId="0" applyFont="1" applyFill="1" applyAlignment="1">
      <alignment horizontal="center"/>
    </xf>
    <xf numFmtId="0" fontId="8" fillId="3" borderId="0" xfId="0" applyFont="1" applyFill="1" applyAlignment="1">
      <alignment horizontal="center" vertical="center"/>
    </xf>
    <xf numFmtId="9" fontId="8" fillId="3" borderId="0" xfId="0" applyNumberFormat="1" applyFont="1" applyFill="1" applyAlignment="1">
      <alignment vertical="center"/>
    </xf>
    <xf numFmtId="167" fontId="8" fillId="3" borderId="0" xfId="294" applyNumberFormat="1" applyFont="1" applyFill="1" applyBorder="1" applyAlignment="1" applyProtection="1">
      <alignment horizontal="right" vertical="center"/>
    </xf>
    <xf numFmtId="167" fontId="7" fillId="3" borderId="0" xfId="294" applyNumberFormat="1" applyFont="1" applyFill="1" applyBorder="1" applyAlignment="1" applyProtection="1">
      <alignment horizontal="left" vertical="center"/>
    </xf>
    <xf numFmtId="4" fontId="7" fillId="3" borderId="0" xfId="294" applyNumberFormat="1" applyFont="1" applyFill="1" applyBorder="1" applyAlignment="1" applyProtection="1">
      <alignment horizontal="center" vertical="center"/>
    </xf>
    <xf numFmtId="167" fontId="8" fillId="3" borderId="0" xfId="294" applyNumberFormat="1" applyFont="1" applyFill="1" applyBorder="1" applyAlignment="1" applyProtection="1">
      <alignment vertical="center"/>
    </xf>
    <xf numFmtId="0" fontId="8" fillId="3" borderId="0" xfId="0" applyFont="1" applyFill="1" applyAlignment="1">
      <alignment horizontal="right"/>
    </xf>
    <xf numFmtId="168" fontId="25" fillId="3" borderId="0" xfId="294" applyNumberFormat="1" applyFont="1" applyFill="1" applyBorder="1" applyAlignment="1" applyProtection="1">
      <alignment horizontal="right" vertical="center"/>
    </xf>
    <xf numFmtId="168" fontId="7" fillId="3" borderId="0" xfId="294" applyNumberFormat="1" applyFont="1" applyFill="1" applyBorder="1" applyAlignment="1" applyProtection="1">
      <alignment horizontal="center" vertical="center"/>
    </xf>
    <xf numFmtId="3" fontId="7" fillId="3" borderId="2" xfId="0" applyNumberFormat="1" applyFont="1" applyFill="1" applyBorder="1" applyAlignment="1">
      <alignment horizontal="center" vertical="center"/>
    </xf>
    <xf numFmtId="9" fontId="7" fillId="3" borderId="0" xfId="0" applyNumberFormat="1" applyFont="1" applyFill="1" applyAlignment="1">
      <alignment horizontal="center"/>
    </xf>
    <xf numFmtId="167" fontId="7" fillId="3" borderId="0" xfId="294" applyNumberFormat="1" applyFont="1" applyFill="1" applyBorder="1" applyAlignment="1" applyProtection="1">
      <alignment horizontal="center" vertical="center"/>
    </xf>
    <xf numFmtId="167" fontId="7" fillId="3" borderId="1" xfId="294" applyNumberFormat="1" applyFont="1" applyFill="1" applyBorder="1" applyAlignment="1" applyProtection="1">
      <alignment horizontal="center" vertical="center"/>
    </xf>
    <xf numFmtId="0" fontId="10" fillId="3" borderId="0" xfId="0" applyFont="1" applyFill="1" applyAlignment="1">
      <alignment vertical="center"/>
    </xf>
    <xf numFmtId="0" fontId="8" fillId="3" borderId="1" xfId="0" applyFont="1" applyFill="1" applyBorder="1" applyAlignment="1">
      <alignment horizontal="left" vertical="center" wrapText="1" indent="2"/>
    </xf>
    <xf numFmtId="0" fontId="8" fillId="3" borderId="23" xfId="0" applyFont="1" applyFill="1" applyBorder="1" applyAlignment="1">
      <alignment horizontal="center" vertical="center" wrapText="1"/>
    </xf>
    <xf numFmtId="0" fontId="8" fillId="3" borderId="0" xfId="0" applyFont="1" applyFill="1" applyAlignment="1">
      <alignment horizontal="center" vertical="center" wrapText="1"/>
    </xf>
    <xf numFmtId="3" fontId="7" fillId="3" borderId="3" xfId="0" applyNumberFormat="1" applyFont="1" applyFill="1" applyBorder="1" applyAlignment="1">
      <alignment horizontal="left" indent="2"/>
    </xf>
    <xf numFmtId="0" fontId="8" fillId="3" borderId="18" xfId="0" applyFont="1" applyFill="1" applyBorder="1" applyAlignment="1">
      <alignment horizontal="left" vertical="center" wrapText="1" indent="2"/>
    </xf>
    <xf numFmtId="0" fontId="8" fillId="3" borderId="11" xfId="0" applyFont="1" applyFill="1" applyBorder="1" applyAlignment="1">
      <alignment horizontal="left" vertical="center" wrapText="1" indent="2"/>
    </xf>
    <xf numFmtId="0" fontId="8" fillId="3" borderId="13" xfId="0" applyFont="1" applyFill="1" applyBorder="1" applyAlignment="1">
      <alignment horizontal="center" vertical="center" wrapText="1"/>
    </xf>
    <xf numFmtId="3" fontId="7" fillId="3" borderId="24" xfId="0" applyNumberFormat="1" applyFont="1" applyFill="1" applyBorder="1" applyAlignment="1">
      <alignment horizontal="center"/>
    </xf>
    <xf numFmtId="0" fontId="8" fillId="3" borderId="24" xfId="0" applyFont="1" applyFill="1" applyBorder="1" applyAlignment="1">
      <alignment horizontal="center" vertical="center" wrapText="1"/>
    </xf>
    <xf numFmtId="0" fontId="8" fillId="3" borderId="24" xfId="0" applyFont="1" applyFill="1" applyBorder="1" applyAlignment="1">
      <alignment horizontal="left" vertical="center" wrapText="1" indent="2"/>
    </xf>
    <xf numFmtId="0" fontId="8" fillId="3" borderId="0" xfId="0" applyFont="1" applyFill="1" applyAlignment="1">
      <alignment horizontal="left" vertical="center" wrapText="1" indent="2"/>
    </xf>
    <xf numFmtId="3" fontId="7" fillId="3" borderId="19" xfId="0" applyNumberFormat="1" applyFont="1" applyFill="1" applyBorder="1" applyAlignment="1">
      <alignment horizontal="left" indent="2"/>
    </xf>
    <xf numFmtId="3" fontId="7" fillId="3" borderId="11" xfId="0" applyNumberFormat="1" applyFont="1" applyFill="1" applyBorder="1" applyAlignment="1">
      <alignment horizontal="center"/>
    </xf>
    <xf numFmtId="3" fontId="7" fillId="3" borderId="13" xfId="0" applyNumberFormat="1" applyFont="1" applyFill="1" applyBorder="1" applyAlignment="1">
      <alignment horizontal="center"/>
    </xf>
    <xf numFmtId="4" fontId="7" fillId="3" borderId="24" xfId="0" applyNumberFormat="1" applyFont="1" applyFill="1" applyBorder="1" applyAlignment="1">
      <alignment horizontal="center"/>
    </xf>
    <xf numFmtId="0" fontId="7" fillId="3" borderId="0" xfId="0" applyFont="1" applyFill="1" applyAlignment="1">
      <alignment horizontal="left" indent="2"/>
    </xf>
    <xf numFmtId="165" fontId="7" fillId="3" borderId="0" xfId="294" applyFont="1" applyFill="1" applyAlignment="1" applyProtection="1">
      <alignment horizontal="left" indent="2"/>
    </xf>
    <xf numFmtId="3" fontId="8" fillId="3" borderId="4" xfId="0" applyNumberFormat="1" applyFont="1" applyFill="1" applyBorder="1" applyAlignment="1">
      <alignment horizontal="left" indent="2"/>
    </xf>
    <xf numFmtId="3" fontId="8" fillId="3" borderId="20" xfId="0" applyNumberFormat="1" applyFont="1" applyFill="1" applyBorder="1" applyAlignment="1">
      <alignment horizontal="center"/>
    </xf>
    <xf numFmtId="3" fontId="8" fillId="3" borderId="21" xfId="0" applyNumberFormat="1" applyFont="1" applyFill="1" applyBorder="1" applyAlignment="1">
      <alignment horizontal="left" indent="2"/>
    </xf>
    <xf numFmtId="3" fontId="7" fillId="3" borderId="0" xfId="0" applyNumberFormat="1" applyFont="1" applyFill="1" applyAlignment="1">
      <alignment horizontal="center"/>
    </xf>
    <xf numFmtId="0" fontId="8" fillId="3" borderId="0" xfId="0" applyFont="1" applyFill="1" applyAlignment="1">
      <alignment horizontal="left" indent="2"/>
    </xf>
    <xf numFmtId="3" fontId="8" fillId="3" borderId="0" xfId="0" applyNumberFormat="1" applyFont="1" applyFill="1" applyAlignment="1">
      <alignment horizontal="left" indent="2"/>
    </xf>
    <xf numFmtId="3" fontId="8" fillId="3" borderId="0" xfId="0" applyNumberFormat="1" applyFont="1" applyFill="1" applyAlignment="1">
      <alignment horizontal="center"/>
    </xf>
    <xf numFmtId="3" fontId="20" fillId="3" borderId="0" xfId="0" applyNumberFormat="1" applyFont="1" applyFill="1"/>
    <xf numFmtId="3" fontId="17" fillId="3" borderId="0" xfId="0" applyNumberFormat="1" applyFont="1" applyFill="1" applyAlignment="1">
      <alignment horizontal="left"/>
    </xf>
    <xf numFmtId="3" fontId="23" fillId="3" borderId="0" xfId="0" applyNumberFormat="1" applyFont="1" applyFill="1" applyAlignment="1">
      <alignment horizontal="left"/>
    </xf>
    <xf numFmtId="0" fontId="8" fillId="3" borderId="0" xfId="0" applyFont="1" applyFill="1" applyAlignment="1">
      <alignment horizontal="left"/>
    </xf>
    <xf numFmtId="0" fontId="8" fillId="3" borderId="0" xfId="0" applyFont="1" applyFill="1" applyAlignment="1">
      <alignment horizontal="left" vertical="center"/>
    </xf>
    <xf numFmtId="3" fontId="8" fillId="3" borderId="0" xfId="0" applyNumberFormat="1" applyFont="1" applyFill="1"/>
    <xf numFmtId="3" fontId="6" fillId="3" borderId="0" xfId="0" applyNumberFormat="1" applyFont="1" applyFill="1"/>
    <xf numFmtId="166" fontId="5" fillId="3" borderId="0" xfId="0" applyNumberFormat="1" applyFont="1" applyFill="1"/>
    <xf numFmtId="166" fontId="7" fillId="3" borderId="0" xfId="0" applyNumberFormat="1" applyFont="1" applyFill="1"/>
    <xf numFmtId="166" fontId="7" fillId="3" borderId="0" xfId="0" applyNumberFormat="1" applyFont="1" applyFill="1" applyAlignment="1">
      <alignment horizontal="center"/>
    </xf>
    <xf numFmtId="3" fontId="7" fillId="2" borderId="22" xfId="0" applyNumberFormat="1" applyFont="1" applyFill="1" applyBorder="1" applyAlignment="1" applyProtection="1">
      <alignment horizontal="center" vertical="center"/>
      <protection locked="0"/>
    </xf>
    <xf numFmtId="3" fontId="7" fillId="2" borderId="14" xfId="0" applyNumberFormat="1" applyFont="1" applyFill="1" applyBorder="1" applyAlignment="1" applyProtection="1">
      <alignment horizontal="center" vertical="center"/>
      <protection locked="0"/>
    </xf>
    <xf numFmtId="9" fontId="0" fillId="0" borderId="0" xfId="1" applyFont="1"/>
    <xf numFmtId="9" fontId="0" fillId="0" borderId="0" xfId="0" applyNumberFormat="1"/>
    <xf numFmtId="165" fontId="0" fillId="0" borderId="0" xfId="294" applyFont="1"/>
    <xf numFmtId="167" fontId="7" fillId="3" borderId="16" xfId="294" applyNumberFormat="1" applyFont="1" applyFill="1" applyBorder="1" applyAlignment="1" applyProtection="1">
      <alignment horizontal="left" vertical="center"/>
    </xf>
    <xf numFmtId="3" fontId="8" fillId="2" borderId="25" xfId="0" applyNumberFormat="1" applyFont="1" applyFill="1" applyBorder="1" applyAlignment="1" applyProtection="1">
      <alignment horizontal="center" vertical="center"/>
      <protection locked="0"/>
    </xf>
    <xf numFmtId="4" fontId="8" fillId="2" borderId="25" xfId="0" applyNumberFormat="1" applyFont="1" applyFill="1" applyBorder="1" applyAlignment="1" applyProtection="1">
      <alignment horizontal="center" vertical="center"/>
      <protection locked="0"/>
    </xf>
    <xf numFmtId="167" fontId="8" fillId="3" borderId="0" xfId="294" applyNumberFormat="1" applyFont="1" applyFill="1" applyBorder="1" applyAlignment="1" applyProtection="1">
      <alignment horizontal="left" vertical="center"/>
    </xf>
    <xf numFmtId="3" fontId="29" fillId="3" borderId="0" xfId="0" applyNumberFormat="1" applyFont="1" applyFill="1" applyAlignment="1">
      <alignment horizontal="center" vertical="center"/>
    </xf>
    <xf numFmtId="172" fontId="8" fillId="2" borderId="25" xfId="0" applyNumberFormat="1" applyFont="1" applyFill="1" applyBorder="1" applyAlignment="1" applyProtection="1">
      <alignment horizontal="center" vertical="center"/>
      <protection locked="0"/>
    </xf>
    <xf numFmtId="164" fontId="0" fillId="0" borderId="0" xfId="0" applyNumberFormat="1"/>
    <xf numFmtId="3" fontId="7" fillId="3" borderId="8" xfId="0" applyNumberFormat="1" applyFont="1" applyFill="1" applyBorder="1" applyAlignment="1">
      <alignment horizontal="center"/>
    </xf>
    <xf numFmtId="3" fontId="7" fillId="3" borderId="9" xfId="0" applyNumberFormat="1" applyFont="1" applyFill="1" applyBorder="1" applyAlignment="1">
      <alignment horizontal="center"/>
    </xf>
    <xf numFmtId="3" fontId="8" fillId="3" borderId="6" xfId="0" applyNumberFormat="1" applyFont="1" applyFill="1" applyBorder="1" applyAlignment="1">
      <alignment horizontal="left" indent="2"/>
    </xf>
    <xf numFmtId="3" fontId="8" fillId="3" borderId="6" xfId="0" applyNumberFormat="1" applyFont="1" applyFill="1" applyBorder="1" applyAlignment="1">
      <alignment horizontal="center"/>
    </xf>
    <xf numFmtId="3" fontId="8" fillId="3" borderId="2" xfId="0" applyNumberFormat="1" applyFont="1" applyFill="1" applyBorder="1" applyAlignment="1">
      <alignment horizontal="left" indent="2"/>
    </xf>
    <xf numFmtId="0" fontId="8" fillId="3" borderId="2" xfId="0" applyFont="1" applyFill="1" applyBorder="1" applyAlignment="1">
      <alignment horizontal="left" indent="2"/>
    </xf>
    <xf numFmtId="0" fontId="15" fillId="4" borderId="1" xfId="0" applyFont="1" applyFill="1" applyBorder="1" applyAlignment="1">
      <alignment horizontal="center" vertical="center" wrapText="1"/>
    </xf>
    <xf numFmtId="166" fontId="30" fillId="4" borderId="1" xfId="0" applyNumberFormat="1" applyFont="1" applyFill="1" applyBorder="1" applyAlignment="1">
      <alignment horizontal="center" vertical="center"/>
    </xf>
    <xf numFmtId="10" fontId="30" fillId="4" borderId="1" xfId="0" applyNumberFormat="1" applyFont="1" applyFill="1" applyBorder="1" applyAlignment="1">
      <alignment horizontal="center" vertical="center"/>
    </xf>
    <xf numFmtId="0" fontId="0" fillId="3" borderId="1" xfId="0" applyFill="1" applyBorder="1" applyAlignment="1">
      <alignment horizontal="center"/>
    </xf>
    <xf numFmtId="3" fontId="0" fillId="3" borderId="1" xfId="0" applyNumberFormat="1" applyFill="1" applyBorder="1" applyAlignment="1">
      <alignment horizontal="center"/>
    </xf>
    <xf numFmtId="0" fontId="0" fillId="3" borderId="1" xfId="0" applyFill="1" applyBorder="1"/>
    <xf numFmtId="14" fontId="8" fillId="2" borderId="25" xfId="0" applyNumberFormat="1" applyFont="1" applyFill="1" applyBorder="1" applyAlignment="1" applyProtection="1">
      <alignment horizontal="center" vertical="center"/>
      <protection locked="0"/>
    </xf>
    <xf numFmtId="3" fontId="0" fillId="0" borderId="0" xfId="0" applyNumberFormat="1"/>
    <xf numFmtId="3" fontId="15" fillId="4" borderId="1" xfId="0" applyNumberFormat="1" applyFont="1" applyFill="1" applyBorder="1" applyAlignment="1">
      <alignment horizontal="center"/>
    </xf>
    <xf numFmtId="0" fontId="8" fillId="5" borderId="1" xfId="0" applyFont="1" applyFill="1" applyBorder="1" applyAlignment="1">
      <alignment horizontal="center" vertical="center"/>
    </xf>
    <xf numFmtId="173" fontId="7" fillId="3" borderId="1" xfId="1" applyNumberFormat="1" applyFont="1" applyFill="1" applyBorder="1" applyAlignment="1">
      <alignment horizontal="center" vertical="center"/>
    </xf>
    <xf numFmtId="167" fontId="7" fillId="3" borderId="1" xfId="294" applyNumberFormat="1" applyFont="1" applyFill="1" applyBorder="1" applyAlignment="1">
      <alignment horizontal="center" vertical="center"/>
    </xf>
    <xf numFmtId="175" fontId="7" fillId="6" borderId="1" xfId="294" applyNumberFormat="1" applyFont="1" applyFill="1" applyBorder="1" applyAlignment="1">
      <alignment horizontal="center" vertical="center"/>
    </xf>
    <xf numFmtId="174" fontId="7" fillId="6" borderId="1" xfId="294" applyNumberFormat="1" applyFont="1" applyFill="1" applyBorder="1" applyAlignment="1">
      <alignment horizontal="center" vertical="center"/>
    </xf>
    <xf numFmtId="3" fontId="7" fillId="7" borderId="1" xfId="0" applyNumberFormat="1" applyFont="1" applyFill="1" applyBorder="1" applyAlignment="1">
      <alignment horizontal="center" vertical="center"/>
    </xf>
    <xf numFmtId="0" fontId="1" fillId="7" borderId="0" xfId="0" applyFont="1" applyFill="1"/>
    <xf numFmtId="0" fontId="0" fillId="7" borderId="0" xfId="0" applyFill="1"/>
    <xf numFmtId="0" fontId="9" fillId="3" borderId="0" xfId="0" applyFont="1" applyFill="1" applyAlignment="1">
      <alignment horizontal="justify" vertical="justify" wrapText="1"/>
    </xf>
    <xf numFmtId="0" fontId="15" fillId="3" borderId="0" xfId="0" applyFont="1" applyFill="1" applyAlignment="1">
      <alignment horizontal="left" vertical="center"/>
    </xf>
    <xf numFmtId="0" fontId="0" fillId="3" borderId="0" xfId="0" applyFill="1" applyAlignment="1">
      <alignment horizontal="center"/>
    </xf>
    <xf numFmtId="0" fontId="2" fillId="3" borderId="0" xfId="0" applyFont="1" applyFill="1" applyAlignment="1">
      <alignment horizontal="center" vertical="center" wrapText="1"/>
    </xf>
    <xf numFmtId="0" fontId="9" fillId="3" borderId="0" xfId="0" applyFont="1" applyFill="1" applyAlignment="1">
      <alignment horizontal="left" vertical="center" wrapText="1"/>
    </xf>
    <xf numFmtId="0" fontId="9" fillId="3" borderId="0" xfId="0" applyFont="1" applyFill="1" applyAlignment="1">
      <alignment horizontal="left" vertical="center"/>
    </xf>
    <xf numFmtId="0" fontId="8" fillId="5" borderId="1" xfId="0" applyFont="1" applyFill="1" applyBorder="1" applyAlignment="1">
      <alignment horizontal="center"/>
    </xf>
    <xf numFmtId="167" fontId="8" fillId="3" borderId="1" xfId="294" applyNumberFormat="1" applyFont="1" applyFill="1" applyBorder="1" applyAlignment="1">
      <alignment horizontal="left" vertical="center"/>
    </xf>
    <xf numFmtId="0" fontId="7" fillId="3" borderId="7" xfId="0" applyFont="1" applyFill="1" applyBorder="1" applyAlignment="1">
      <alignment horizontal="left" vertical="center" wrapText="1"/>
    </xf>
    <xf numFmtId="0" fontId="7" fillId="3" borderId="0" xfId="0" applyFont="1" applyFill="1" applyAlignment="1">
      <alignment horizontal="left" vertical="center" wrapText="1"/>
    </xf>
    <xf numFmtId="0" fontId="10" fillId="3" borderId="0" xfId="0" applyFont="1" applyFill="1" applyAlignment="1">
      <alignment horizontal="center"/>
    </xf>
    <xf numFmtId="167" fontId="8" fillId="4" borderId="1" xfId="294" applyNumberFormat="1" applyFont="1" applyFill="1" applyBorder="1" applyAlignment="1">
      <alignment horizontal="left" vertical="center"/>
    </xf>
    <xf numFmtId="9" fontId="8" fillId="4" borderId="5" xfId="0" applyNumberFormat="1" applyFont="1" applyFill="1" applyBorder="1" applyAlignment="1">
      <alignment horizontal="left" vertical="center"/>
    </xf>
    <xf numFmtId="9" fontId="8" fillId="4" borderId="15" xfId="0" applyNumberFormat="1" applyFont="1" applyFill="1" applyBorder="1" applyAlignment="1">
      <alignment horizontal="left" vertical="center"/>
    </xf>
    <xf numFmtId="9" fontId="8" fillId="4" borderId="16" xfId="0" applyNumberFormat="1" applyFont="1" applyFill="1" applyBorder="1" applyAlignment="1">
      <alignment horizontal="left" vertical="center"/>
    </xf>
    <xf numFmtId="167" fontId="7" fillId="3" borderId="1" xfId="294" applyNumberFormat="1" applyFont="1" applyFill="1" applyBorder="1" applyAlignment="1">
      <alignment horizontal="center" vertical="center"/>
    </xf>
    <xf numFmtId="168" fontId="25" fillId="3" borderId="1" xfId="294" applyNumberFormat="1" applyFont="1" applyFill="1" applyBorder="1" applyAlignment="1">
      <alignment horizontal="right" vertical="center"/>
    </xf>
    <xf numFmtId="167" fontId="25" fillId="3" borderId="1" xfId="294" applyNumberFormat="1" applyFont="1" applyFill="1" applyBorder="1" applyAlignment="1">
      <alignment horizontal="right" vertical="center"/>
    </xf>
    <xf numFmtId="0" fontId="7" fillId="3" borderId="1" xfId="0" applyFont="1" applyFill="1" applyBorder="1" applyAlignment="1">
      <alignment horizontal="center" vertical="center"/>
    </xf>
    <xf numFmtId="0" fontId="8" fillId="4" borderId="1" xfId="0" applyFont="1" applyFill="1" applyBorder="1" applyAlignment="1">
      <alignment horizontal="center"/>
    </xf>
    <xf numFmtId="168" fontId="8" fillId="3" borderId="1" xfId="294" applyNumberFormat="1" applyFont="1" applyFill="1" applyBorder="1" applyAlignment="1">
      <alignment horizontal="left" vertical="center"/>
    </xf>
    <xf numFmtId="0" fontId="8" fillId="4" borderId="1" xfId="0" applyFont="1" applyFill="1" applyBorder="1" applyAlignment="1">
      <alignment horizontal="left" vertical="center"/>
    </xf>
    <xf numFmtId="0" fontId="7" fillId="3" borderId="5" xfId="0" applyFont="1" applyFill="1" applyBorder="1" applyAlignment="1">
      <alignment horizontal="center"/>
    </xf>
    <xf numFmtId="0" fontId="7" fillId="3" borderId="15" xfId="0" applyFont="1" applyFill="1" applyBorder="1" applyAlignment="1">
      <alignment horizontal="center"/>
    </xf>
    <xf numFmtId="0" fontId="7" fillId="3" borderId="16" xfId="0" applyFont="1" applyFill="1" applyBorder="1" applyAlignment="1">
      <alignment horizontal="center"/>
    </xf>
    <xf numFmtId="0" fontId="1" fillId="8" borderId="0" xfId="0" applyFont="1" applyFill="1" applyAlignment="1">
      <alignment horizontal="center" vertical="center" wrapText="1"/>
    </xf>
    <xf numFmtId="0" fontId="7" fillId="3" borderId="0" xfId="0" applyFont="1" applyFill="1" applyAlignment="1">
      <alignment horizontal="center" vertical="center"/>
    </xf>
    <xf numFmtId="9" fontId="8" fillId="3" borderId="0" xfId="0" applyNumberFormat="1" applyFont="1" applyFill="1" applyAlignment="1">
      <alignment horizontal="center" vertical="center"/>
    </xf>
    <xf numFmtId="0" fontId="16" fillId="0" borderId="5" xfId="0" applyFont="1" applyBorder="1" applyAlignment="1" applyProtection="1">
      <alignment horizontal="center" vertical="center"/>
      <protection locked="0"/>
    </xf>
    <xf numFmtId="0" fontId="16" fillId="0" borderId="15" xfId="0" applyFont="1" applyBorder="1" applyAlignment="1" applyProtection="1">
      <alignment horizontal="center" vertical="center"/>
      <protection locked="0"/>
    </xf>
    <xf numFmtId="0" fontId="16" fillId="0" borderId="16"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16" xfId="0" applyFont="1" applyBorder="1" applyAlignment="1" applyProtection="1">
      <alignment horizontal="center" vertical="center"/>
      <protection locked="0"/>
    </xf>
    <xf numFmtId="168" fontId="25" fillId="3" borderId="0" xfId="294" applyNumberFormat="1" applyFont="1" applyFill="1" applyBorder="1" applyAlignment="1" applyProtection="1">
      <alignment horizontal="right" vertical="center"/>
    </xf>
    <xf numFmtId="167" fontId="25" fillId="3" borderId="0" xfId="294" applyNumberFormat="1" applyFont="1" applyFill="1" applyBorder="1" applyAlignment="1" applyProtection="1">
      <alignment horizontal="right" vertical="center"/>
    </xf>
    <xf numFmtId="167" fontId="8" fillId="3" borderId="0" xfId="294" applyNumberFormat="1" applyFont="1" applyFill="1" applyBorder="1" applyAlignment="1" applyProtection="1">
      <alignment horizontal="left" vertical="center"/>
    </xf>
    <xf numFmtId="0" fontId="8" fillId="3" borderId="23" xfId="0" applyFont="1" applyFill="1" applyBorder="1" applyAlignment="1">
      <alignment horizontal="center" vertical="center" wrapText="1"/>
    </xf>
    <xf numFmtId="0" fontId="15" fillId="3" borderId="23" xfId="0" applyFont="1" applyFill="1" applyBorder="1" applyAlignment="1">
      <alignment horizontal="center" vertical="center"/>
    </xf>
    <xf numFmtId="3" fontId="7" fillId="3" borderId="0" xfId="0" applyNumberFormat="1" applyFont="1" applyFill="1" applyAlignment="1">
      <alignment horizontal="left" vertical="center" wrapText="1"/>
    </xf>
    <xf numFmtId="0" fontId="8" fillId="3" borderId="5"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 xfId="0" applyFont="1" applyFill="1" applyBorder="1" applyAlignment="1">
      <alignment horizontal="center" vertical="center"/>
    </xf>
    <xf numFmtId="0" fontId="8" fillId="3" borderId="0" xfId="0" applyFont="1" applyFill="1" applyAlignment="1">
      <alignment horizontal="left" vertical="center"/>
    </xf>
    <xf numFmtId="0" fontId="20" fillId="3" borderId="23" xfId="0" applyFont="1" applyFill="1" applyBorder="1" applyAlignment="1">
      <alignment horizontal="center" vertical="center" wrapText="1"/>
    </xf>
    <xf numFmtId="0" fontId="8" fillId="3" borderId="0" xfId="0" applyFont="1" applyFill="1" applyAlignment="1">
      <alignment horizontal="right"/>
    </xf>
    <xf numFmtId="0" fontId="8" fillId="3" borderId="0" xfId="0" applyFont="1" applyFill="1" applyAlignment="1">
      <alignment horizontal="right" vertical="center"/>
    </xf>
    <xf numFmtId="0" fontId="17" fillId="3" borderId="11" xfId="0" applyFont="1" applyFill="1" applyBorder="1" applyAlignment="1">
      <alignment horizontal="justify" vertical="center" wrapText="1"/>
    </xf>
    <xf numFmtId="0" fontId="17" fillId="3" borderId="0" xfId="0" applyFont="1" applyFill="1" applyAlignment="1">
      <alignment horizontal="justify" vertical="center" wrapText="1"/>
    </xf>
    <xf numFmtId="0" fontId="31" fillId="8" borderId="0" xfId="0" applyFont="1" applyFill="1" applyAlignment="1">
      <alignment horizontal="center" vertical="center" wrapText="1"/>
    </xf>
    <xf numFmtId="0" fontId="7" fillId="3" borderId="1" xfId="0" applyFont="1" applyFill="1" applyBorder="1" applyAlignment="1">
      <alignment horizontal="left"/>
    </xf>
    <xf numFmtId="0" fontId="17" fillId="3" borderId="1" xfId="0" applyFont="1" applyFill="1" applyBorder="1" applyAlignment="1">
      <alignment horizontal="justify" vertical="justify" wrapText="1"/>
    </xf>
    <xf numFmtId="0" fontId="8" fillId="4" borderId="10" xfId="0" applyFont="1" applyFill="1" applyBorder="1" applyAlignment="1">
      <alignment horizontal="left" vertical="center"/>
    </xf>
    <xf numFmtId="0" fontId="8" fillId="4" borderId="12" xfId="0" applyFont="1" applyFill="1" applyBorder="1" applyAlignment="1">
      <alignment horizontal="left" vertical="center"/>
    </xf>
    <xf numFmtId="0" fontId="8" fillId="4" borderId="8" xfId="0" applyFont="1" applyFill="1" applyBorder="1" applyAlignment="1">
      <alignment horizontal="left" vertical="center"/>
    </xf>
    <xf numFmtId="0" fontId="8" fillId="4" borderId="9" xfId="0" applyFont="1" applyFill="1" applyBorder="1" applyAlignment="1">
      <alignment horizontal="left" vertical="center"/>
    </xf>
    <xf numFmtId="0" fontId="20" fillId="4" borderId="1" xfId="0" applyFont="1" applyFill="1" applyBorder="1" applyAlignment="1">
      <alignment horizontal="center" vertical="center" wrapText="1"/>
    </xf>
    <xf numFmtId="0" fontId="17" fillId="3" borderId="1" xfId="0" applyFont="1" applyFill="1" applyBorder="1" applyAlignment="1">
      <alignment horizontal="justify" wrapText="1"/>
    </xf>
    <xf numFmtId="0" fontId="27" fillId="3" borderId="5" xfId="0" applyFont="1" applyFill="1" applyBorder="1" applyAlignment="1">
      <alignment horizontal="right" vertical="center"/>
    </xf>
    <xf numFmtId="0" fontId="27" fillId="3" borderId="16" xfId="0" applyFont="1" applyFill="1" applyBorder="1" applyAlignment="1">
      <alignment horizontal="right" vertical="center"/>
    </xf>
    <xf numFmtId="0" fontId="10" fillId="4" borderId="0" xfId="0" applyFont="1" applyFill="1" applyAlignment="1">
      <alignment horizontal="center"/>
    </xf>
    <xf numFmtId="0" fontId="7" fillId="3" borderId="1" xfId="0" applyFont="1" applyFill="1" applyBorder="1" applyAlignment="1">
      <alignment horizontal="left" vertical="center"/>
    </xf>
    <xf numFmtId="0" fontId="8" fillId="4" borderId="5" xfId="0" applyFont="1" applyFill="1" applyBorder="1" applyAlignment="1">
      <alignment horizontal="center" vertical="center"/>
    </xf>
    <xf numFmtId="0" fontId="8" fillId="4" borderId="16" xfId="0" applyFont="1" applyFill="1" applyBorder="1" applyAlignment="1">
      <alignment horizontal="center" vertical="center"/>
    </xf>
    <xf numFmtId="0" fontId="10" fillId="4" borderId="0" xfId="0" applyFont="1" applyFill="1" applyAlignment="1">
      <alignment horizontal="center" vertical="center" wrapText="1"/>
    </xf>
    <xf numFmtId="0" fontId="10" fillId="4" borderId="0" xfId="0" applyFont="1" applyFill="1" applyAlignment="1">
      <alignment horizontal="center" vertical="center"/>
    </xf>
    <xf numFmtId="0" fontId="8" fillId="3" borderId="0" xfId="0" applyFont="1" applyFill="1" applyAlignment="1">
      <alignment horizontal="center" vertical="center" textRotation="90" wrapText="1"/>
    </xf>
    <xf numFmtId="0" fontId="8" fillId="3" borderId="5" xfId="0" applyFont="1" applyFill="1" applyBorder="1" applyAlignment="1">
      <alignment horizontal="center"/>
    </xf>
    <xf numFmtId="0" fontId="8" fillId="3" borderId="16" xfId="0" applyFont="1" applyFill="1" applyBorder="1" applyAlignment="1">
      <alignment horizontal="center"/>
    </xf>
    <xf numFmtId="0" fontId="8" fillId="4" borderId="1" xfId="0" applyFont="1" applyFill="1" applyBorder="1" applyAlignment="1">
      <alignment horizontal="right" vertical="center" wrapText="1"/>
    </xf>
    <xf numFmtId="166" fontId="26" fillId="4" borderId="17" xfId="0" applyNumberFormat="1" applyFont="1" applyFill="1" applyBorder="1" applyAlignment="1">
      <alignment horizontal="center" vertical="center" wrapText="1"/>
    </xf>
    <xf numFmtId="166" fontId="26" fillId="4" borderId="2" xfId="0" applyNumberFormat="1" applyFont="1" applyFill="1" applyBorder="1" applyAlignment="1">
      <alignment horizontal="center" vertical="center" wrapText="1"/>
    </xf>
    <xf numFmtId="0" fontId="16" fillId="4" borderId="11" xfId="0" applyFont="1" applyFill="1" applyBorder="1" applyAlignment="1">
      <alignment horizontal="center"/>
    </xf>
    <xf numFmtId="0" fontId="16" fillId="4" borderId="0" xfId="0" applyFont="1" applyFill="1" applyAlignment="1">
      <alignment horizontal="center"/>
    </xf>
    <xf numFmtId="0" fontId="16" fillId="4" borderId="13" xfId="0" applyFont="1" applyFill="1" applyBorder="1" applyAlignment="1">
      <alignment horizontal="center"/>
    </xf>
    <xf numFmtId="0" fontId="16" fillId="4" borderId="11" xfId="0" applyFont="1" applyFill="1" applyBorder="1" applyAlignment="1">
      <alignment horizontal="center" vertical="center" wrapText="1"/>
    </xf>
    <xf numFmtId="0" fontId="16" fillId="4" borderId="0" xfId="0" applyFont="1" applyFill="1" applyAlignment="1">
      <alignment horizontal="center" vertical="center" wrapText="1"/>
    </xf>
    <xf numFmtId="0" fontId="16" fillId="4" borderId="13" xfId="0" applyFont="1" applyFill="1" applyBorder="1" applyAlignment="1">
      <alignment horizontal="center" vertical="center" wrapText="1"/>
    </xf>
    <xf numFmtId="0" fontId="16" fillId="4" borderId="11" xfId="0" applyFont="1" applyFill="1" applyBorder="1" applyAlignment="1">
      <alignment horizontal="right"/>
    </xf>
    <xf numFmtId="0" fontId="16" fillId="4" borderId="0" xfId="0" applyFont="1" applyFill="1" applyAlignment="1">
      <alignment horizontal="right"/>
    </xf>
    <xf numFmtId="0" fontId="16" fillId="4" borderId="0" xfId="0" applyFont="1" applyFill="1" applyAlignment="1">
      <alignment horizontal="left"/>
    </xf>
    <xf numFmtId="0" fontId="16" fillId="4" borderId="13" xfId="0" applyFont="1" applyFill="1" applyBorder="1" applyAlignment="1">
      <alignment horizontal="left"/>
    </xf>
    <xf numFmtId="0" fontId="15" fillId="4" borderId="1" xfId="0" applyFont="1" applyFill="1" applyBorder="1" applyAlignment="1">
      <alignment horizontal="center" vertical="center"/>
    </xf>
    <xf numFmtId="166" fontId="15"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xf>
    <xf numFmtId="0" fontId="2" fillId="4" borderId="1" xfId="0" applyFont="1" applyFill="1" applyBorder="1" applyAlignment="1">
      <alignment horizontal="center"/>
    </xf>
    <xf numFmtId="0" fontId="1" fillId="3" borderId="1" xfId="0" applyFont="1" applyFill="1" applyBorder="1" applyAlignment="1">
      <alignment horizontal="justify" vertical="justify" wrapText="1"/>
    </xf>
    <xf numFmtId="0" fontId="0" fillId="3" borderId="1" xfId="0" applyFill="1" applyBorder="1" applyAlignment="1">
      <alignment horizontal="justify" vertical="justify" wrapText="1"/>
    </xf>
    <xf numFmtId="0" fontId="15" fillId="4" borderId="1" xfId="0" applyFont="1" applyFill="1" applyBorder="1" applyAlignment="1">
      <alignment horizontal="center" vertical="center" wrapText="1"/>
    </xf>
  </cellXfs>
  <cellStyles count="296">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2" builtinId="8" hidden="1"/>
    <cellStyle name="Hipervínculo" xfId="164" builtinId="8" hidden="1"/>
    <cellStyle name="Hipervínculo" xfId="166" builtinId="8" hidden="1"/>
    <cellStyle name="Hipervínculo" xfId="168" builtinId="8" hidden="1"/>
    <cellStyle name="Hipervínculo" xfId="170" builtinId="8" hidden="1"/>
    <cellStyle name="Hipervínculo" xfId="172" builtinId="8" hidden="1"/>
    <cellStyle name="Hipervínculo" xfId="174" builtinId="8" hidden="1"/>
    <cellStyle name="Hipervínculo" xfId="176" builtinId="8" hidden="1"/>
    <cellStyle name="Hipervínculo" xfId="178" builtinId="8" hidden="1"/>
    <cellStyle name="Hipervínculo" xfId="180" builtinId="8" hidden="1"/>
    <cellStyle name="Hipervínculo" xfId="182" builtinId="8" hidden="1"/>
    <cellStyle name="Hipervínculo" xfId="184" builtinId="8" hidden="1"/>
    <cellStyle name="Hipervínculo" xfId="186" builtinId="8" hidden="1"/>
    <cellStyle name="Hipervínculo" xfId="188" builtinId="8" hidden="1"/>
    <cellStyle name="Hipervínculo" xfId="190" builtinId="8" hidden="1"/>
    <cellStyle name="Hipervínculo" xfId="192" builtinId="8" hidden="1"/>
    <cellStyle name="Hipervínculo" xfId="194" builtinId="8" hidden="1"/>
    <cellStyle name="Hipervínculo" xfId="196" builtinId="8" hidden="1"/>
    <cellStyle name="Hipervínculo" xfId="198" builtinId="8" hidden="1"/>
    <cellStyle name="Hipervínculo" xfId="200" builtinId="8" hidden="1"/>
    <cellStyle name="Hipervínculo" xfId="202" builtinId="8" hidden="1"/>
    <cellStyle name="Hipervínculo" xfId="204" builtinId="8" hidden="1"/>
    <cellStyle name="Hipervínculo" xfId="206" builtinId="8" hidden="1"/>
    <cellStyle name="Hipervínculo" xfId="208" builtinId="8" hidden="1"/>
    <cellStyle name="Hipervínculo" xfId="210" builtinId="8" hidden="1"/>
    <cellStyle name="Hipervínculo" xfId="212" builtinId="8" hidden="1"/>
    <cellStyle name="Hipervínculo" xfId="214" builtinId="8" hidden="1"/>
    <cellStyle name="Hipervínculo" xfId="216" builtinId="8" hidden="1"/>
    <cellStyle name="Hipervínculo" xfId="218" builtinId="8" hidden="1"/>
    <cellStyle name="Hipervínculo" xfId="220" builtinId="8" hidden="1"/>
    <cellStyle name="Hipervínculo" xfId="222" builtinId="8" hidden="1"/>
    <cellStyle name="Hipervínculo" xfId="224" builtinId="8" hidden="1"/>
    <cellStyle name="Hipervínculo" xfId="226" builtinId="8" hidden="1"/>
    <cellStyle name="Hipervínculo" xfId="228" builtinId="8" hidden="1"/>
    <cellStyle name="Hipervínculo" xfId="230" builtinId="8" hidden="1"/>
    <cellStyle name="Hipervínculo" xfId="232" builtinId="8" hidden="1"/>
    <cellStyle name="Hipervínculo" xfId="234" builtinId="8" hidden="1"/>
    <cellStyle name="Hipervínculo" xfId="236" builtinId="8" hidden="1"/>
    <cellStyle name="Hipervínculo" xfId="238" builtinId="8" hidden="1"/>
    <cellStyle name="Hipervínculo" xfId="240" builtinId="8" hidden="1"/>
    <cellStyle name="Hipervínculo" xfId="242" builtinId="8" hidden="1"/>
    <cellStyle name="Hipervínculo" xfId="244" builtinId="8" hidden="1"/>
    <cellStyle name="Hipervínculo" xfId="246" builtinId="8" hidden="1"/>
    <cellStyle name="Hipervínculo" xfId="248" builtinId="8" hidden="1"/>
    <cellStyle name="Hipervínculo" xfId="250" builtinId="8" hidden="1"/>
    <cellStyle name="Hipervínculo" xfId="252" builtinId="8" hidden="1"/>
    <cellStyle name="Hipervínculo" xfId="254" builtinId="8" hidden="1"/>
    <cellStyle name="Hipervínculo" xfId="256" builtinId="8" hidden="1"/>
    <cellStyle name="Hipervínculo" xfId="258" builtinId="8" hidden="1"/>
    <cellStyle name="Hipervínculo" xfId="260" builtinId="8" hidden="1"/>
    <cellStyle name="Hipervínculo" xfId="262" builtinId="8" hidden="1"/>
    <cellStyle name="Hipervínculo" xfId="264" builtinId="8" hidden="1"/>
    <cellStyle name="Hipervínculo" xfId="266" builtinId="8" hidden="1"/>
    <cellStyle name="Hipervínculo" xfId="268" builtinId="8" hidden="1"/>
    <cellStyle name="Hipervínculo" xfId="270" builtinId="8" hidden="1"/>
    <cellStyle name="Hipervínculo" xfId="272" builtinId="8" hidden="1"/>
    <cellStyle name="Hipervínculo" xfId="274" builtinId="8" hidden="1"/>
    <cellStyle name="Hipervínculo" xfId="276" builtinId="8" hidden="1"/>
    <cellStyle name="Hipervínculo" xfId="278" builtinId="8" hidden="1"/>
    <cellStyle name="Hipervínculo" xfId="280" builtinId="8" hidden="1"/>
    <cellStyle name="Hipervínculo" xfId="282" builtinId="8" hidden="1"/>
    <cellStyle name="Hipervínculo" xfId="284" builtinId="8" hidden="1"/>
    <cellStyle name="Hipervínculo" xfId="286" builtinId="8" hidden="1"/>
    <cellStyle name="Hipervínculo" xfId="288" builtinId="8" hidden="1"/>
    <cellStyle name="Hipervínculo" xfId="290" builtinId="8" hidden="1"/>
    <cellStyle name="Hipervínculo" xfId="292" builtinId="8" hidden="1"/>
    <cellStyle name="Hipervínculo" xfId="295" builtinId="8"/>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3" builtinId="9" hidden="1"/>
    <cellStyle name="Hipervínculo visitado" xfId="165" builtinId="9" hidden="1"/>
    <cellStyle name="Hipervínculo visitado" xfId="167" builtinId="9" hidden="1"/>
    <cellStyle name="Hipervínculo visitado" xfId="169" builtinId="9" hidden="1"/>
    <cellStyle name="Hipervínculo visitado" xfId="171" builtinId="9" hidden="1"/>
    <cellStyle name="Hipervínculo visitado" xfId="173" builtinId="9" hidden="1"/>
    <cellStyle name="Hipervínculo visitado" xfId="175" builtinId="9" hidden="1"/>
    <cellStyle name="Hipervínculo visitado" xfId="177" builtinId="9" hidden="1"/>
    <cellStyle name="Hipervínculo visitado" xfId="179" builtinId="9" hidden="1"/>
    <cellStyle name="Hipervínculo visitado" xfId="181" builtinId="9" hidden="1"/>
    <cellStyle name="Hipervínculo visitado" xfId="183" builtinId="9" hidden="1"/>
    <cellStyle name="Hipervínculo visitado" xfId="185" builtinId="9" hidden="1"/>
    <cellStyle name="Hipervínculo visitado" xfId="187" builtinId="9" hidden="1"/>
    <cellStyle name="Hipervínculo visitado" xfId="189" builtinId="9" hidden="1"/>
    <cellStyle name="Hipervínculo visitado" xfId="191" builtinId="9" hidden="1"/>
    <cellStyle name="Hipervínculo visitado" xfId="193" builtinId="9" hidden="1"/>
    <cellStyle name="Hipervínculo visitado" xfId="195" builtinId="9" hidden="1"/>
    <cellStyle name="Hipervínculo visitado" xfId="197" builtinId="9" hidden="1"/>
    <cellStyle name="Hipervínculo visitado" xfId="199" builtinId="9" hidden="1"/>
    <cellStyle name="Hipervínculo visitado" xfId="201" builtinId="9" hidden="1"/>
    <cellStyle name="Hipervínculo visitado" xfId="203" builtinId="9" hidden="1"/>
    <cellStyle name="Hipervínculo visitado" xfId="205" builtinId="9" hidden="1"/>
    <cellStyle name="Hipervínculo visitado" xfId="207" builtinId="9" hidden="1"/>
    <cellStyle name="Hipervínculo visitado" xfId="209" builtinId="9" hidden="1"/>
    <cellStyle name="Hipervínculo visitado" xfId="211" builtinId="9" hidden="1"/>
    <cellStyle name="Hipervínculo visitado" xfId="213" builtinId="9" hidden="1"/>
    <cellStyle name="Hipervínculo visitado" xfId="215" builtinId="9" hidden="1"/>
    <cellStyle name="Hipervínculo visitado" xfId="217" builtinId="9" hidden="1"/>
    <cellStyle name="Hipervínculo visitado" xfId="219" builtinId="9" hidden="1"/>
    <cellStyle name="Hipervínculo visitado" xfId="221" builtinId="9" hidden="1"/>
    <cellStyle name="Hipervínculo visitado" xfId="223" builtinId="9" hidden="1"/>
    <cellStyle name="Hipervínculo visitado" xfId="225" builtinId="9" hidden="1"/>
    <cellStyle name="Hipervínculo visitado" xfId="227" builtinId="9" hidden="1"/>
    <cellStyle name="Hipervínculo visitado" xfId="229" builtinId="9" hidden="1"/>
    <cellStyle name="Hipervínculo visitado" xfId="231" builtinId="9" hidden="1"/>
    <cellStyle name="Hipervínculo visitado" xfId="233" builtinId="9" hidden="1"/>
    <cellStyle name="Hipervínculo visitado" xfId="235" builtinId="9" hidden="1"/>
    <cellStyle name="Hipervínculo visitado" xfId="237" builtinId="9" hidden="1"/>
    <cellStyle name="Hipervínculo visitado" xfId="239" builtinId="9" hidden="1"/>
    <cellStyle name="Hipervínculo visitado" xfId="241" builtinId="9" hidden="1"/>
    <cellStyle name="Hipervínculo visitado" xfId="243" builtinId="9" hidden="1"/>
    <cellStyle name="Hipervínculo visitado" xfId="245" builtinId="9" hidden="1"/>
    <cellStyle name="Hipervínculo visitado" xfId="247" builtinId="9" hidden="1"/>
    <cellStyle name="Hipervínculo visitado" xfId="249" builtinId="9" hidden="1"/>
    <cellStyle name="Hipervínculo visitado" xfId="251" builtinId="9" hidden="1"/>
    <cellStyle name="Hipervínculo visitado" xfId="253" builtinId="9" hidden="1"/>
    <cellStyle name="Hipervínculo visitado" xfId="255" builtinId="9" hidden="1"/>
    <cellStyle name="Hipervínculo visitado" xfId="257" builtinId="9" hidden="1"/>
    <cellStyle name="Hipervínculo visitado" xfId="259" builtinId="9" hidden="1"/>
    <cellStyle name="Hipervínculo visitado" xfId="261" builtinId="9" hidden="1"/>
    <cellStyle name="Hipervínculo visitado" xfId="263" builtinId="9" hidden="1"/>
    <cellStyle name="Hipervínculo visitado" xfId="265" builtinId="9" hidden="1"/>
    <cellStyle name="Hipervínculo visitado" xfId="267" builtinId="9" hidden="1"/>
    <cellStyle name="Hipervínculo visitado" xfId="269" builtinId="9" hidden="1"/>
    <cellStyle name="Hipervínculo visitado" xfId="271" builtinId="9" hidden="1"/>
    <cellStyle name="Hipervínculo visitado" xfId="273" builtinId="9" hidden="1"/>
    <cellStyle name="Hipervínculo visitado" xfId="275" builtinId="9" hidden="1"/>
    <cellStyle name="Hipervínculo visitado" xfId="277" builtinId="9" hidden="1"/>
    <cellStyle name="Hipervínculo visitado" xfId="279" builtinId="9" hidden="1"/>
    <cellStyle name="Hipervínculo visitado" xfId="281" builtinId="9" hidden="1"/>
    <cellStyle name="Hipervínculo visitado" xfId="283" builtinId="9" hidden="1"/>
    <cellStyle name="Hipervínculo visitado" xfId="285" builtinId="9" hidden="1"/>
    <cellStyle name="Hipervínculo visitado" xfId="287" builtinId="9" hidden="1"/>
    <cellStyle name="Hipervínculo visitado" xfId="289" builtinId="9" hidden="1"/>
    <cellStyle name="Hipervínculo visitado" xfId="291" builtinId="9" hidden="1"/>
    <cellStyle name="Hipervínculo visitado" xfId="293" builtinId="9" hidden="1"/>
    <cellStyle name="Millares" xfId="294" builtinId="3"/>
    <cellStyle name="Normal" xfId="0" builtinId="0"/>
    <cellStyle name="Porcentaje" xfId="1" builtinId="5"/>
  </cellStyles>
  <dxfs count="0"/>
  <tableStyles count="0" defaultTableStyle="TableStyleMedium9" defaultPivotStyle="PivotStyleLight16"/>
  <colors>
    <mruColors>
      <color rgb="FFFEF4EC"/>
      <color rgb="FFBFE0E3"/>
      <color rgb="FF75DBFF"/>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1</xdr:row>
      <xdr:rowOff>0</xdr:rowOff>
    </xdr:from>
    <xdr:to>
      <xdr:col>1</xdr:col>
      <xdr:colOff>168397</xdr:colOff>
      <xdr:row>4</xdr:row>
      <xdr:rowOff>142875</xdr:rowOff>
    </xdr:to>
    <xdr:pic>
      <xdr:nvPicPr>
        <xdr:cNvPr id="2" name="1 Imagen" descr="logo MDS.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19050" y="161925"/>
          <a:ext cx="911347" cy="8667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inenergia.cl/exploradorsola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H55"/>
  <sheetViews>
    <sheetView tabSelected="1" zoomScaleNormal="100" workbookViewId="0">
      <selection activeCell="M8" sqref="M8"/>
    </sheetView>
  </sheetViews>
  <sheetFormatPr baseColWidth="10" defaultRowHeight="12.75"/>
  <cols>
    <col min="8" max="8" width="12.140625" customWidth="1"/>
    <col min="9" max="9" width="2.140625" customWidth="1"/>
  </cols>
  <sheetData>
    <row r="1" spans="1:8">
      <c r="A1" s="165" t="s">
        <v>160</v>
      </c>
      <c r="B1" s="166"/>
      <c r="C1" s="166"/>
      <c r="D1" s="2"/>
      <c r="E1" s="2"/>
      <c r="F1" s="2"/>
      <c r="G1" s="2"/>
      <c r="H1" s="2"/>
    </row>
    <row r="2" spans="1:8">
      <c r="A2" s="2"/>
      <c r="B2" s="2"/>
      <c r="C2" s="2"/>
      <c r="D2" s="2"/>
      <c r="E2" s="2"/>
      <c r="F2" s="2"/>
      <c r="G2" s="2"/>
      <c r="H2" s="2"/>
    </row>
    <row r="3" spans="1:8">
      <c r="A3" s="2"/>
      <c r="B3" s="2"/>
      <c r="C3" s="2"/>
      <c r="D3" s="2"/>
      <c r="E3" s="2"/>
      <c r="F3" s="2"/>
      <c r="G3" s="2"/>
      <c r="H3" s="2"/>
    </row>
    <row r="4" spans="1:8" ht="31.5" customHeight="1">
      <c r="A4" s="169"/>
      <c r="B4" s="169"/>
      <c r="C4" s="169"/>
      <c r="D4" s="169"/>
      <c r="E4" s="169"/>
      <c r="F4" s="169"/>
      <c r="G4" s="169"/>
      <c r="H4" s="169"/>
    </row>
    <row r="5" spans="1:8">
      <c r="A5" s="2"/>
      <c r="B5" s="2"/>
      <c r="C5" s="2"/>
      <c r="D5" s="2"/>
      <c r="E5" s="2"/>
      <c r="F5" s="2"/>
      <c r="G5" s="2"/>
      <c r="H5" s="2"/>
    </row>
    <row r="6" spans="1:8">
      <c r="A6" s="2"/>
      <c r="B6" s="2"/>
      <c r="C6" s="2"/>
      <c r="D6" s="2"/>
      <c r="E6" s="2"/>
      <c r="F6" s="2"/>
      <c r="G6" s="2"/>
      <c r="H6" s="2"/>
    </row>
    <row r="7" spans="1:8" ht="30" customHeight="1">
      <c r="A7" s="170" t="s">
        <v>139</v>
      </c>
      <c r="B7" s="170"/>
      <c r="C7" s="170"/>
      <c r="D7" s="170"/>
      <c r="E7" s="170"/>
      <c r="F7" s="170"/>
      <c r="G7" s="170"/>
      <c r="H7" s="170"/>
    </row>
    <row r="8" spans="1:8">
      <c r="A8" s="2"/>
      <c r="B8" s="2"/>
      <c r="C8" s="2"/>
      <c r="D8" s="2"/>
      <c r="E8" s="2"/>
      <c r="F8" s="2"/>
      <c r="G8" s="2"/>
      <c r="H8" s="2"/>
    </row>
    <row r="9" spans="1:8" ht="15">
      <c r="A9" s="3" t="s">
        <v>19</v>
      </c>
      <c r="B9" s="4"/>
      <c r="C9" s="4"/>
      <c r="D9" s="4"/>
      <c r="E9" s="4"/>
      <c r="F9" s="4"/>
      <c r="G9" s="4"/>
      <c r="H9" s="4"/>
    </row>
    <row r="10" spans="1:8" ht="15">
      <c r="A10" s="4"/>
      <c r="B10" s="4"/>
      <c r="C10" s="4"/>
      <c r="D10" s="4"/>
      <c r="E10" s="4"/>
      <c r="F10" s="4"/>
      <c r="G10" s="4"/>
      <c r="H10" s="4"/>
    </row>
    <row r="11" spans="1:8" ht="32.25" customHeight="1">
      <c r="A11" s="171" t="s">
        <v>48</v>
      </c>
      <c r="B11" s="171"/>
      <c r="C11" s="171"/>
      <c r="D11" s="171"/>
      <c r="E11" s="171"/>
      <c r="F11" s="171"/>
      <c r="G11" s="171"/>
      <c r="H11" s="171"/>
    </row>
    <row r="12" spans="1:8" ht="20.25" customHeight="1">
      <c r="A12" s="172" t="s">
        <v>20</v>
      </c>
      <c r="B12" s="172"/>
      <c r="C12" s="172"/>
      <c r="D12" s="172"/>
      <c r="E12" s="172"/>
      <c r="F12" s="172"/>
      <c r="G12" s="172"/>
      <c r="H12" s="172"/>
    </row>
    <row r="13" spans="1:8" ht="8.25" customHeight="1">
      <c r="A13" s="5"/>
      <c r="B13" s="4"/>
      <c r="C13" s="4"/>
      <c r="D13" s="4"/>
      <c r="E13" s="4"/>
      <c r="F13" s="4"/>
      <c r="G13" s="4"/>
      <c r="H13" s="4"/>
    </row>
    <row r="14" spans="1:8" ht="19.5" customHeight="1">
      <c r="A14" s="6" t="s">
        <v>81</v>
      </c>
      <c r="B14" s="4"/>
      <c r="C14" s="4"/>
      <c r="D14" s="4"/>
      <c r="E14" s="4"/>
      <c r="F14" s="4"/>
      <c r="G14" s="4"/>
      <c r="H14" s="4"/>
    </row>
    <row r="15" spans="1:8" s="1" customFormat="1" ht="31.5" customHeight="1">
      <c r="A15" s="167" t="s">
        <v>83</v>
      </c>
      <c r="B15" s="167"/>
      <c r="C15" s="167"/>
      <c r="D15" s="167"/>
      <c r="E15" s="167"/>
      <c r="F15" s="167"/>
      <c r="G15" s="167"/>
      <c r="H15" s="167"/>
    </row>
    <row r="16" spans="1:8" s="1" customFormat="1" ht="45.75" customHeight="1">
      <c r="A16" s="167" t="s">
        <v>142</v>
      </c>
      <c r="B16" s="167"/>
      <c r="C16" s="167"/>
      <c r="D16" s="167"/>
      <c r="E16" s="167"/>
      <c r="F16" s="167"/>
      <c r="G16" s="167"/>
      <c r="H16" s="167"/>
    </row>
    <row r="17" spans="1:8" s="1" customFormat="1" ht="45" customHeight="1">
      <c r="A17" s="167" t="s">
        <v>111</v>
      </c>
      <c r="B17" s="167"/>
      <c r="C17" s="167"/>
      <c r="D17" s="167"/>
      <c r="E17" s="167"/>
      <c r="F17" s="167"/>
      <c r="G17" s="167"/>
      <c r="H17" s="167"/>
    </row>
    <row r="18" spans="1:8" s="1" customFormat="1" ht="45.75" customHeight="1">
      <c r="A18" s="167" t="s">
        <v>140</v>
      </c>
      <c r="B18" s="167"/>
      <c r="C18" s="167"/>
      <c r="D18" s="167"/>
      <c r="E18" s="167"/>
      <c r="F18" s="167"/>
      <c r="G18" s="167"/>
      <c r="H18" s="167"/>
    </row>
    <row r="19" spans="1:8" s="1" customFormat="1" ht="63" customHeight="1">
      <c r="A19" s="167" t="s">
        <v>158</v>
      </c>
      <c r="B19" s="167"/>
      <c r="C19" s="167"/>
      <c r="D19" s="167"/>
      <c r="E19" s="167"/>
      <c r="F19" s="167"/>
      <c r="G19" s="167"/>
      <c r="H19" s="167"/>
    </row>
    <row r="20" spans="1:8" s="1" customFormat="1" ht="45" customHeight="1">
      <c r="A20" s="167" t="s">
        <v>113</v>
      </c>
      <c r="B20" s="167"/>
      <c r="C20" s="167"/>
      <c r="D20" s="167"/>
      <c r="E20" s="167"/>
      <c r="F20" s="167"/>
      <c r="G20" s="167"/>
      <c r="H20" s="167"/>
    </row>
    <row r="21" spans="1:8" s="1" customFormat="1" ht="27.95" customHeight="1">
      <c r="A21" s="167" t="s">
        <v>110</v>
      </c>
      <c r="B21" s="167"/>
      <c r="C21" s="167"/>
      <c r="D21" s="167"/>
      <c r="E21" s="167"/>
      <c r="F21" s="167"/>
      <c r="G21" s="167"/>
      <c r="H21" s="167"/>
    </row>
    <row r="22" spans="1:8" ht="15.75" customHeight="1">
      <c r="A22" s="2"/>
      <c r="B22" s="4"/>
      <c r="C22" s="4"/>
      <c r="D22" s="4"/>
      <c r="E22" s="4"/>
      <c r="F22" s="4"/>
      <c r="G22" s="4"/>
      <c r="H22" s="4"/>
    </row>
    <row r="23" spans="1:8" ht="21" customHeight="1">
      <c r="A23" s="168" t="s">
        <v>51</v>
      </c>
      <c r="B23" s="168"/>
      <c r="C23" s="168"/>
      <c r="D23" s="168"/>
      <c r="E23" s="168"/>
      <c r="F23" s="168"/>
      <c r="G23" s="168"/>
      <c r="H23" s="168"/>
    </row>
    <row r="24" spans="1:8" ht="20.25" customHeight="1">
      <c r="A24" s="167" t="s">
        <v>114</v>
      </c>
      <c r="B24" s="167"/>
      <c r="C24" s="167"/>
      <c r="D24" s="167"/>
      <c r="E24" s="167"/>
      <c r="F24" s="167"/>
      <c r="G24" s="167"/>
      <c r="H24" s="167"/>
    </row>
    <row r="25" spans="1:8" ht="64.5" customHeight="1">
      <c r="A25" s="167" t="s">
        <v>146</v>
      </c>
      <c r="B25" s="167"/>
      <c r="C25" s="167"/>
      <c r="D25" s="167"/>
      <c r="E25" s="167"/>
      <c r="F25" s="167"/>
      <c r="G25" s="167"/>
      <c r="H25" s="167"/>
    </row>
    <row r="26" spans="1:8" ht="27.95" customHeight="1">
      <c r="A26" s="7" t="s">
        <v>84</v>
      </c>
      <c r="B26" s="4"/>
      <c r="C26" s="4"/>
      <c r="D26" s="4"/>
      <c r="E26" s="4"/>
      <c r="F26" s="4"/>
      <c r="G26" s="4"/>
      <c r="H26" s="4"/>
    </row>
    <row r="27" spans="1:8" ht="27.95" customHeight="1">
      <c r="A27" s="3"/>
      <c r="B27" s="4"/>
      <c r="C27" s="4"/>
      <c r="D27" s="4"/>
      <c r="E27" s="4"/>
      <c r="F27" s="4"/>
      <c r="G27" s="4"/>
      <c r="H27" s="4"/>
    </row>
    <row r="28" spans="1:8" ht="27.95" customHeight="1">
      <c r="A28" s="4"/>
      <c r="B28" s="4"/>
      <c r="C28" s="4"/>
      <c r="D28" s="4"/>
      <c r="E28" s="4"/>
      <c r="F28" s="4"/>
      <c r="G28" s="4"/>
      <c r="H28" s="4"/>
    </row>
    <row r="29" spans="1:8" ht="27.95" customHeight="1">
      <c r="A29" s="4"/>
      <c r="B29" s="4"/>
      <c r="C29" s="4"/>
      <c r="D29" s="4"/>
      <c r="E29" s="4"/>
      <c r="F29" s="4"/>
      <c r="G29" s="4"/>
      <c r="H29" s="4"/>
    </row>
    <row r="30" spans="1:8" ht="27.95" customHeight="1">
      <c r="A30" s="4"/>
      <c r="B30" s="4"/>
      <c r="C30" s="4"/>
      <c r="D30" s="4"/>
      <c r="E30" s="4"/>
      <c r="F30" s="4"/>
      <c r="G30" s="4"/>
      <c r="H30" s="4"/>
    </row>
    <row r="31" spans="1:8" ht="27.95" customHeight="1">
      <c r="A31" s="4"/>
      <c r="B31" s="4"/>
      <c r="C31" s="4"/>
      <c r="D31" s="4"/>
      <c r="E31" s="4"/>
      <c r="F31" s="4"/>
      <c r="G31" s="4"/>
      <c r="H31" s="4"/>
    </row>
    <row r="32" spans="1:8" ht="27.95" customHeight="1">
      <c r="A32" s="2"/>
      <c r="B32" s="2"/>
      <c r="C32" s="2"/>
      <c r="D32" s="2"/>
      <c r="E32" s="2"/>
      <c r="F32" s="2"/>
      <c r="G32" s="2"/>
      <c r="H32" s="2"/>
    </row>
    <row r="33" ht="27.95" customHeight="1"/>
    <row r="34" ht="27.95" customHeight="1"/>
    <row r="35" ht="27.95" customHeight="1"/>
    <row r="36" ht="27.95" customHeight="1"/>
    <row r="37" ht="27.95" customHeight="1"/>
    <row r="38" ht="27.95" customHeight="1"/>
    <row r="39" ht="27.95" customHeight="1"/>
    <row r="40" ht="27.95" customHeight="1"/>
    <row r="41" ht="27.95" customHeight="1"/>
    <row r="42" ht="27.95" customHeight="1"/>
    <row r="43" ht="27.95" customHeight="1"/>
    <row r="44" ht="27.95" customHeight="1"/>
    <row r="45" ht="27.95" customHeight="1"/>
    <row r="46" ht="27.95" customHeight="1"/>
    <row r="47" ht="27.95" customHeight="1"/>
    <row r="48" ht="27.95" customHeight="1"/>
    <row r="49" ht="27.95" customHeight="1"/>
    <row r="50" ht="27.95" customHeight="1"/>
    <row r="51" ht="27.95" customHeight="1"/>
    <row r="52" ht="27.95" customHeight="1"/>
    <row r="53" ht="27.95" customHeight="1"/>
    <row r="54" ht="27.95" customHeight="1"/>
    <row r="55" ht="27.95" customHeight="1"/>
  </sheetData>
  <sheetProtection algorithmName="SHA-512" hashValue="uLusNbSa62ntYq7n1XseIcGR0iuz7zXf7djuRmHLiLUX0TxtoMULpVxh7RoUPWNuWn0W2FIlW9c0j4uKJtO5ZA==" saltValue="B0ZL4z+BZqzzZjxydy7m+A==" spinCount="100000" sheet="1" objects="1" scenarios="1"/>
  <mergeCells count="14">
    <mergeCell ref="A4:H4"/>
    <mergeCell ref="A7:H7"/>
    <mergeCell ref="A18:H18"/>
    <mergeCell ref="A11:H11"/>
    <mergeCell ref="A12:H12"/>
    <mergeCell ref="A15:H15"/>
    <mergeCell ref="A16:H16"/>
    <mergeCell ref="A17:H17"/>
    <mergeCell ref="A19:H19"/>
    <mergeCell ref="A21:H21"/>
    <mergeCell ref="A24:H24"/>
    <mergeCell ref="A25:H25"/>
    <mergeCell ref="A23:H23"/>
    <mergeCell ref="A20:H20"/>
  </mergeCells>
  <hyperlinks>
    <hyperlink ref="A26" r:id="rId1" xr:uid="{00000000-0004-0000-0100-000000000000}"/>
  </hyperlinks>
  <pageMargins left="0.7" right="0.7" top="0.75" bottom="0.75" header="0.3" footer="0.3"/>
  <pageSetup orientation="portrait" verticalDpi="4294967295"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6"/>
  <sheetViews>
    <sheetView workbookViewId="0">
      <selection sqref="A1:C1"/>
    </sheetView>
  </sheetViews>
  <sheetFormatPr baseColWidth="10" defaultRowHeight="12.75"/>
  <cols>
    <col min="1" max="1" width="2.5703125" customWidth="1"/>
    <col min="2" max="2" width="14.5703125" customWidth="1"/>
    <col min="3" max="3" width="16.140625" customWidth="1"/>
    <col min="4" max="4" width="13.5703125" customWidth="1"/>
    <col min="5" max="5" width="17.5703125" customWidth="1"/>
    <col min="6" max="6" width="4.28515625" customWidth="1"/>
  </cols>
  <sheetData>
    <row r="1" spans="1:6">
      <c r="A1" s="165" t="s">
        <v>160</v>
      </c>
      <c r="B1" s="166"/>
      <c r="C1" s="166"/>
      <c r="D1" s="2"/>
      <c r="E1" s="2"/>
      <c r="F1" s="2"/>
    </row>
    <row r="2" spans="1:6" ht="15.75">
      <c r="A2" s="2"/>
      <c r="B2" s="177" t="s">
        <v>96</v>
      </c>
      <c r="C2" s="177"/>
      <c r="D2" s="177"/>
      <c r="E2" s="177"/>
      <c r="F2" s="2"/>
    </row>
    <row r="3" spans="1:6">
      <c r="A3" s="2"/>
      <c r="B3" s="2"/>
      <c r="C3" s="2"/>
      <c r="D3" s="2"/>
      <c r="E3" s="2"/>
      <c r="F3" s="2"/>
    </row>
    <row r="4" spans="1:6" ht="15" customHeight="1">
      <c r="A4" s="2"/>
      <c r="B4" s="186"/>
      <c r="C4" s="186"/>
      <c r="D4" s="32" t="s">
        <v>97</v>
      </c>
      <c r="E4" s="32" t="s">
        <v>92</v>
      </c>
      <c r="F4" s="2"/>
    </row>
    <row r="5" spans="1:6" ht="14.25">
      <c r="A5" s="2"/>
      <c r="B5" s="174" t="s">
        <v>44</v>
      </c>
      <c r="C5" s="174"/>
      <c r="D5" s="164">
        <v>70540</v>
      </c>
      <c r="E5" s="161" t="s">
        <v>45</v>
      </c>
      <c r="F5" s="2"/>
    </row>
    <row r="6" spans="1:6">
      <c r="A6" s="2"/>
      <c r="B6" s="187" t="s">
        <v>47</v>
      </c>
      <c r="C6" s="187"/>
      <c r="D6" s="160">
        <v>5.5E-2</v>
      </c>
      <c r="E6" s="18"/>
      <c r="F6" s="2"/>
    </row>
    <row r="7" spans="1:6">
      <c r="A7" s="2"/>
      <c r="B7" s="33"/>
      <c r="C7" s="34"/>
      <c r="D7" s="35"/>
      <c r="E7" s="36"/>
      <c r="F7" s="2"/>
    </row>
    <row r="8" spans="1:6" ht="16.5" customHeight="1">
      <c r="A8" s="2"/>
      <c r="B8" s="188" t="s">
        <v>54</v>
      </c>
      <c r="C8" s="188"/>
      <c r="D8" s="188"/>
      <c r="E8" s="188"/>
      <c r="F8" s="2"/>
    </row>
    <row r="9" spans="1:6">
      <c r="A9" s="2"/>
      <c r="B9" s="21" t="s">
        <v>55</v>
      </c>
      <c r="C9" s="22"/>
      <c r="D9" s="23">
        <v>0.97</v>
      </c>
      <c r="E9" s="24"/>
      <c r="F9" s="2"/>
    </row>
    <row r="10" spans="1:6" ht="12.75" customHeight="1">
      <c r="A10" s="2"/>
      <c r="B10" s="25" t="s">
        <v>56</v>
      </c>
      <c r="C10" s="26"/>
      <c r="D10" s="23">
        <v>0.95</v>
      </c>
      <c r="E10" s="27"/>
      <c r="F10" s="2"/>
    </row>
    <row r="11" spans="1:6">
      <c r="A11" s="2"/>
      <c r="B11" s="21" t="s">
        <v>57</v>
      </c>
      <c r="C11" s="22"/>
      <c r="D11" s="23">
        <v>0.91</v>
      </c>
      <c r="E11" s="24"/>
      <c r="F11" s="2"/>
    </row>
    <row r="12" spans="1:6">
      <c r="A12" s="2"/>
      <c r="B12" s="189"/>
      <c r="C12" s="190"/>
      <c r="D12" s="190"/>
      <c r="E12" s="191"/>
      <c r="F12" s="2"/>
    </row>
    <row r="13" spans="1:6">
      <c r="A13" s="2"/>
      <c r="B13" s="28" t="s">
        <v>58</v>
      </c>
      <c r="C13" s="29"/>
      <c r="D13" s="30">
        <v>1</v>
      </c>
      <c r="E13" s="31"/>
      <c r="F13" s="2"/>
    </row>
    <row r="14" spans="1:6">
      <c r="A14" s="2"/>
      <c r="B14" s="10" t="s">
        <v>98</v>
      </c>
      <c r="C14" s="10"/>
      <c r="D14" s="10"/>
      <c r="E14" s="10"/>
      <c r="F14" s="2"/>
    </row>
    <row r="15" spans="1:6">
      <c r="A15" s="2"/>
      <c r="B15" s="2"/>
      <c r="C15" s="2"/>
      <c r="D15" s="2"/>
      <c r="E15" s="2"/>
      <c r="F15" s="2"/>
    </row>
    <row r="16" spans="1:6" ht="15.95" customHeight="1">
      <c r="A16" s="2"/>
      <c r="B16" s="179" t="s">
        <v>85</v>
      </c>
      <c r="C16" s="180"/>
      <c r="D16" s="180"/>
      <c r="E16" s="181"/>
      <c r="F16" s="2"/>
    </row>
    <row r="17" spans="1:6" ht="15" customHeight="1">
      <c r="A17" s="2"/>
      <c r="B17" s="178" t="s">
        <v>100</v>
      </c>
      <c r="C17" s="178"/>
      <c r="D17" s="37" t="s">
        <v>99</v>
      </c>
      <c r="E17" s="32" t="s">
        <v>92</v>
      </c>
      <c r="F17" s="2"/>
    </row>
    <row r="18" spans="1:6">
      <c r="A18" s="2"/>
      <c r="B18" s="174" t="s">
        <v>88</v>
      </c>
      <c r="C18" s="174"/>
      <c r="D18" s="163">
        <v>0.20205999999999999</v>
      </c>
      <c r="E18" s="161" t="s">
        <v>78</v>
      </c>
      <c r="F18" s="2"/>
    </row>
    <row r="19" spans="1:6">
      <c r="A19" s="2"/>
      <c r="B19" s="174" t="s">
        <v>87</v>
      </c>
      <c r="C19" s="174"/>
      <c r="D19" s="19"/>
      <c r="E19" s="8"/>
      <c r="F19" s="2"/>
    </row>
    <row r="20" spans="1:6">
      <c r="A20" s="2"/>
      <c r="B20" s="183" t="s">
        <v>0</v>
      </c>
      <c r="C20" s="183"/>
      <c r="D20" s="162">
        <v>0.30449999999999999</v>
      </c>
      <c r="E20" s="185" t="s">
        <v>78</v>
      </c>
      <c r="F20" s="2"/>
    </row>
    <row r="21" spans="1:6">
      <c r="A21" s="2"/>
      <c r="B21" s="184" t="s">
        <v>86</v>
      </c>
      <c r="C21" s="184"/>
      <c r="D21" s="17">
        <v>0.52</v>
      </c>
      <c r="E21" s="185"/>
      <c r="F21" s="2"/>
    </row>
    <row r="22" spans="1:6">
      <c r="A22" s="2"/>
      <c r="B22" s="184" t="s">
        <v>1</v>
      </c>
      <c r="C22" s="184"/>
      <c r="D22" s="17">
        <v>0.1</v>
      </c>
      <c r="E22" s="185"/>
      <c r="F22" s="2"/>
    </row>
    <row r="23" spans="1:6">
      <c r="A23" s="2"/>
      <c r="B23" s="174" t="s">
        <v>89</v>
      </c>
      <c r="C23" s="174"/>
      <c r="D23" s="19"/>
      <c r="E23" s="12"/>
      <c r="F23" s="2"/>
    </row>
    <row r="24" spans="1:6">
      <c r="A24" s="2"/>
      <c r="B24" s="183" t="s">
        <v>3</v>
      </c>
      <c r="C24" s="183"/>
      <c r="D24" s="163">
        <v>0.58723000000000003</v>
      </c>
      <c r="E24" s="185" t="s">
        <v>78</v>
      </c>
      <c r="F24" s="2"/>
    </row>
    <row r="25" spans="1:6">
      <c r="A25" s="2"/>
      <c r="B25" s="184" t="s">
        <v>90</v>
      </c>
      <c r="C25" s="184"/>
      <c r="D25" s="17">
        <v>0.92</v>
      </c>
      <c r="E25" s="185"/>
      <c r="F25" s="2"/>
    </row>
    <row r="26" spans="1:6">
      <c r="A26" s="2"/>
      <c r="B26" s="184" t="s">
        <v>91</v>
      </c>
      <c r="C26" s="184"/>
      <c r="D26" s="17">
        <v>0.92</v>
      </c>
      <c r="E26" s="185"/>
      <c r="F26" s="2"/>
    </row>
    <row r="27" spans="1:6">
      <c r="A27" s="2"/>
      <c r="B27" s="184" t="s">
        <v>2</v>
      </c>
      <c r="C27" s="184"/>
      <c r="D27" s="17">
        <v>0.72</v>
      </c>
      <c r="E27" s="185"/>
      <c r="F27" s="2"/>
    </row>
    <row r="28" spans="1:6" ht="8.25" customHeight="1">
      <c r="A28" s="2"/>
      <c r="B28" s="182"/>
      <c r="C28" s="182"/>
      <c r="D28" s="182"/>
      <c r="E28" s="8"/>
      <c r="F28" s="2"/>
    </row>
    <row r="29" spans="1:6" ht="29.25" customHeight="1">
      <c r="A29" s="2"/>
      <c r="B29" s="175" t="s">
        <v>159</v>
      </c>
      <c r="C29" s="175"/>
      <c r="D29" s="175"/>
      <c r="E29" s="175"/>
      <c r="F29" s="2"/>
    </row>
    <row r="30" spans="1:6" ht="30" customHeight="1">
      <c r="A30" s="2"/>
      <c r="B30" s="176"/>
      <c r="C30" s="176"/>
      <c r="D30" s="176"/>
      <c r="E30" s="176"/>
      <c r="F30" s="2"/>
    </row>
    <row r="31" spans="1:6" ht="5.25" customHeight="1">
      <c r="A31" s="2"/>
      <c r="B31" s="2"/>
      <c r="C31" s="2"/>
      <c r="D31" s="2"/>
      <c r="E31" s="2"/>
      <c r="F31" s="2"/>
    </row>
    <row r="32" spans="1:6" ht="15" customHeight="1">
      <c r="A32" s="2"/>
      <c r="B32" s="173" t="s">
        <v>156</v>
      </c>
      <c r="C32" s="173"/>
      <c r="D32" s="159" t="s">
        <v>152</v>
      </c>
      <c r="E32" s="2"/>
      <c r="F32" s="2"/>
    </row>
    <row r="33" spans="1:6">
      <c r="A33" s="2"/>
      <c r="B33" s="174" t="s">
        <v>153</v>
      </c>
      <c r="C33" s="174"/>
      <c r="D33" s="20">
        <v>25</v>
      </c>
      <c r="E33" s="2"/>
      <c r="F33" s="2"/>
    </row>
    <row r="34" spans="1:6">
      <c r="A34" s="2"/>
      <c r="B34" s="174" t="s">
        <v>154</v>
      </c>
      <c r="C34" s="174"/>
      <c r="D34" s="20">
        <v>10</v>
      </c>
      <c r="E34" s="2"/>
      <c r="F34" s="2"/>
    </row>
    <row r="35" spans="1:6">
      <c r="A35" s="2"/>
      <c r="B35" s="174" t="s">
        <v>155</v>
      </c>
      <c r="C35" s="174"/>
      <c r="D35" s="20">
        <v>20</v>
      </c>
      <c r="E35" s="2"/>
      <c r="F35" s="2"/>
    </row>
    <row r="36" spans="1:6" ht="18.75" customHeight="1">
      <c r="A36" s="2"/>
      <c r="B36" s="175" t="s">
        <v>157</v>
      </c>
      <c r="C36" s="175"/>
      <c r="D36" s="175"/>
      <c r="E36" s="2"/>
      <c r="F36" s="2"/>
    </row>
  </sheetData>
  <sheetProtection algorithmName="SHA-512" hashValue="z0/c33yG9opdnvDqoq3wrZR1l1AAfaEDcvWuP1/HAHAY6lZJqNzq1yN0e1sBEJA06aERKoi1bTgqC0ttdBd9/Q==" saltValue="FArWiBVKhTjQo+1/XMjQLg==" spinCount="100000" sheet="1" objects="1" scenarios="1"/>
  <mergeCells count="27">
    <mergeCell ref="B4:C4"/>
    <mergeCell ref="B5:C5"/>
    <mergeCell ref="B6:C6"/>
    <mergeCell ref="B18:C18"/>
    <mergeCell ref="B8:E8"/>
    <mergeCell ref="B12:E12"/>
    <mergeCell ref="B29:E30"/>
    <mergeCell ref="B19:C19"/>
    <mergeCell ref="B2:E2"/>
    <mergeCell ref="B17:C17"/>
    <mergeCell ref="B16:E16"/>
    <mergeCell ref="B28:D28"/>
    <mergeCell ref="B20:C20"/>
    <mergeCell ref="B21:C21"/>
    <mergeCell ref="B22:C22"/>
    <mergeCell ref="E20:E22"/>
    <mergeCell ref="B23:C23"/>
    <mergeCell ref="B24:C24"/>
    <mergeCell ref="E24:E27"/>
    <mergeCell ref="B25:C25"/>
    <mergeCell ref="B26:C26"/>
    <mergeCell ref="B27:C27"/>
    <mergeCell ref="B32:C32"/>
    <mergeCell ref="B33:C33"/>
    <mergeCell ref="B34:C34"/>
    <mergeCell ref="B35:C35"/>
    <mergeCell ref="B36:D36"/>
  </mergeCells>
  <printOptions horizontalCentered="1" verticalCentered="1"/>
  <pageMargins left="0.70866141732283472" right="0.70866141732283472" top="0.74803149606299213" bottom="0.74803149606299213" header="0.31496062992125984" footer="0.31496062992125984"/>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2">
    <pageSetUpPr fitToPage="1"/>
  </sheetPr>
  <dimension ref="A1:EI80"/>
  <sheetViews>
    <sheetView zoomScale="80" zoomScaleNormal="80" workbookViewId="0">
      <selection sqref="A1:B1"/>
    </sheetView>
  </sheetViews>
  <sheetFormatPr baseColWidth="10" defaultColWidth="10.85546875" defaultRowHeight="12.75"/>
  <cols>
    <col min="1" max="1" width="15" style="10" customWidth="1"/>
    <col min="2" max="2" width="18.7109375" style="10" customWidth="1"/>
    <col min="3" max="3" width="3.28515625" style="10" customWidth="1"/>
    <col min="4" max="4" width="15.42578125" style="10" customWidth="1"/>
    <col min="5" max="5" width="15.7109375" style="10" customWidth="1"/>
    <col min="6" max="6" width="14.7109375" style="74" customWidth="1"/>
    <col min="7" max="7" width="12.7109375" style="10" customWidth="1"/>
    <col min="8" max="8" width="3.7109375" style="10" customWidth="1"/>
    <col min="9" max="9" width="15.42578125" style="10" customWidth="1"/>
    <col min="10" max="10" width="15.7109375" style="75" customWidth="1"/>
    <col min="11" max="11" width="15.85546875" style="10" customWidth="1"/>
    <col min="12" max="12" width="13.7109375" style="10" customWidth="1"/>
    <col min="13" max="13" width="12.7109375" style="10" customWidth="1"/>
    <col min="14" max="14" width="4.140625" style="10" customWidth="1"/>
    <col min="15" max="15" width="17" style="10" customWidth="1"/>
    <col min="16" max="19" width="15.7109375" style="10" customWidth="1"/>
    <col min="20" max="20" width="13.7109375" style="10" customWidth="1"/>
    <col min="21" max="16384" width="10.85546875" style="10"/>
  </cols>
  <sheetData>
    <row r="1" spans="1:17" ht="18" customHeight="1">
      <c r="A1" s="192" t="s">
        <v>160</v>
      </c>
      <c r="B1" s="192"/>
    </row>
    <row r="2" spans="1:17" s="78" customFormat="1" ht="32.25" customHeight="1">
      <c r="A2" s="76" t="s">
        <v>60</v>
      </c>
      <c r="B2" s="77"/>
      <c r="C2" s="195"/>
      <c r="D2" s="196"/>
      <c r="E2" s="196"/>
      <c r="F2" s="196"/>
      <c r="G2" s="196"/>
      <c r="H2" s="196"/>
      <c r="I2" s="196"/>
      <c r="J2" s="196"/>
      <c r="K2" s="196"/>
      <c r="L2" s="196"/>
      <c r="M2" s="197"/>
    </row>
    <row r="3" spans="1:17" s="78" customFormat="1" ht="23.25" customHeight="1">
      <c r="A3" s="76" t="s">
        <v>65</v>
      </c>
      <c r="B3" s="77"/>
      <c r="C3" s="198"/>
      <c r="D3" s="199"/>
      <c r="E3" s="76"/>
      <c r="F3" s="76"/>
      <c r="G3" s="76"/>
      <c r="H3" s="76"/>
      <c r="I3" s="76"/>
      <c r="J3" s="76"/>
      <c r="K3" s="76"/>
    </row>
    <row r="6" spans="1:17" s="78" customFormat="1" ht="15.75">
      <c r="A6" s="79" t="s">
        <v>49</v>
      </c>
      <c r="B6" s="79"/>
      <c r="C6" s="79"/>
      <c r="D6" s="79"/>
      <c r="E6" s="79"/>
      <c r="F6" s="79"/>
      <c r="G6" s="79"/>
      <c r="H6" s="79"/>
      <c r="I6" s="79"/>
      <c r="J6" s="80"/>
      <c r="K6" s="79"/>
      <c r="L6" s="81"/>
      <c r="M6" s="81"/>
      <c r="Q6" s="141" t="s">
        <v>120</v>
      </c>
    </row>
    <row r="7" spans="1:17" s="78" customFormat="1" ht="15" customHeight="1" thickBot="1">
      <c r="A7" s="77"/>
      <c r="B7" s="77"/>
      <c r="C7" s="76"/>
      <c r="D7" s="76"/>
      <c r="E7" s="76"/>
      <c r="F7" s="76"/>
      <c r="G7" s="76"/>
      <c r="H7" s="76"/>
      <c r="I7" s="76"/>
      <c r="J7" s="76"/>
      <c r="K7" s="76"/>
      <c r="Q7" s="141" t="s">
        <v>121</v>
      </c>
    </row>
    <row r="8" spans="1:17" s="77" customFormat="1" ht="15" customHeight="1" thickTop="1" thickBot="1">
      <c r="A8" s="215" t="s">
        <v>77</v>
      </c>
      <c r="B8" s="215"/>
      <c r="D8" s="138"/>
      <c r="E8" s="82" t="s">
        <v>69</v>
      </c>
      <c r="F8" s="83"/>
      <c r="H8" s="83"/>
      <c r="I8" s="194"/>
      <c r="J8" s="194"/>
      <c r="K8" s="194"/>
      <c r="L8" s="84"/>
      <c r="M8" s="85"/>
      <c r="N8" s="85"/>
      <c r="O8" s="84"/>
    </row>
    <row r="9" spans="1:17" s="77" customFormat="1" ht="15" customHeight="1" thickTop="1" thickBot="1">
      <c r="A9" s="215" t="s">
        <v>118</v>
      </c>
      <c r="B9" s="215"/>
      <c r="D9" s="138"/>
      <c r="E9" s="31"/>
      <c r="F9" s="86"/>
      <c r="H9" s="87"/>
      <c r="I9" s="202"/>
      <c r="J9" s="202"/>
      <c r="K9" s="88"/>
      <c r="L9" s="87"/>
      <c r="M9" s="89"/>
      <c r="N9" s="89"/>
    </row>
    <row r="10" spans="1:17" s="77" customFormat="1" ht="15" customHeight="1" thickTop="1" thickBot="1">
      <c r="A10" s="90"/>
      <c r="B10" s="90" t="s">
        <v>119</v>
      </c>
      <c r="D10" s="138"/>
      <c r="E10" s="31"/>
      <c r="F10" s="86"/>
      <c r="H10" s="87"/>
      <c r="I10" s="140"/>
      <c r="J10" s="140"/>
      <c r="K10" s="88"/>
      <c r="L10" s="87"/>
      <c r="M10" s="89"/>
      <c r="N10" s="89"/>
    </row>
    <row r="11" spans="1:17" ht="15" customHeight="1" thickTop="1" thickBot="1">
      <c r="A11" s="216" t="s">
        <v>141</v>
      </c>
      <c r="B11" s="216"/>
      <c r="D11" s="139"/>
      <c r="E11" s="137" t="s">
        <v>103</v>
      </c>
      <c r="F11" s="217"/>
      <c r="G11" s="218"/>
      <c r="H11" s="218"/>
      <c r="I11" s="218"/>
      <c r="J11" s="218"/>
      <c r="K11" s="218"/>
      <c r="L11" s="218"/>
      <c r="M11" s="200"/>
      <c r="N11" s="200"/>
      <c r="O11" s="193"/>
    </row>
    <row r="12" spans="1:17" ht="18.600000000000001" customHeight="1" thickTop="1" thickBot="1">
      <c r="A12" s="215" t="s">
        <v>122</v>
      </c>
      <c r="B12" s="215"/>
      <c r="C12" s="90"/>
      <c r="D12" s="156"/>
      <c r="E12" s="137"/>
      <c r="F12" s="217"/>
      <c r="G12" s="218"/>
      <c r="H12" s="218"/>
      <c r="I12" s="218"/>
      <c r="J12" s="218"/>
      <c r="K12" s="218"/>
      <c r="L12" s="218"/>
      <c r="M12" s="91"/>
      <c r="N12" s="91"/>
      <c r="O12" s="193"/>
    </row>
    <row r="13" spans="1:17" ht="15" customHeight="1" thickTop="1" thickBot="1">
      <c r="A13" s="215" t="s">
        <v>123</v>
      </c>
      <c r="B13" s="215"/>
      <c r="D13" s="142"/>
      <c r="E13" s="137" t="s">
        <v>78</v>
      </c>
      <c r="G13" s="92"/>
      <c r="H13" s="92"/>
      <c r="I13" s="200"/>
      <c r="J13" s="200"/>
      <c r="K13" s="88"/>
      <c r="L13" s="193"/>
      <c r="M13" s="201"/>
      <c r="N13" s="201"/>
      <c r="O13" s="193"/>
    </row>
    <row r="14" spans="1:17" ht="15" customHeight="1" thickTop="1">
      <c r="A14" s="215" t="s">
        <v>124</v>
      </c>
      <c r="B14" s="215"/>
      <c r="D14" s="93">
        <f>D9*0.12</f>
        <v>0</v>
      </c>
      <c r="E14" s="8"/>
      <c r="F14" s="94"/>
      <c r="G14" s="95"/>
      <c r="H14" s="95"/>
      <c r="I14" s="201"/>
      <c r="J14" s="201"/>
      <c r="K14" s="88"/>
      <c r="L14" s="193"/>
      <c r="M14" s="201"/>
      <c r="N14" s="201"/>
      <c r="O14" s="193"/>
    </row>
    <row r="15" spans="1:17" ht="15" customHeight="1">
      <c r="A15" s="215" t="s">
        <v>143</v>
      </c>
      <c r="B15" s="215"/>
      <c r="D15" s="96">
        <v>10</v>
      </c>
      <c r="E15" s="8"/>
      <c r="F15" s="94"/>
      <c r="G15" s="95"/>
      <c r="H15" s="95"/>
      <c r="I15" s="201"/>
      <c r="J15" s="201"/>
      <c r="K15" s="88"/>
      <c r="L15" s="193"/>
      <c r="M15" s="201"/>
      <c r="N15" s="201"/>
      <c r="O15" s="193"/>
    </row>
    <row r="16" spans="1:17" ht="15" customHeight="1">
      <c r="A16" s="90"/>
      <c r="B16" s="90"/>
      <c r="C16" s="95"/>
      <c r="E16" s="94"/>
      <c r="F16" s="94"/>
      <c r="G16" s="95"/>
      <c r="H16" s="95"/>
      <c r="I16" s="95"/>
      <c r="J16" s="95"/>
      <c r="K16" s="95"/>
      <c r="L16" s="95"/>
      <c r="M16" s="95"/>
      <c r="N16" s="95"/>
    </row>
    <row r="18" spans="1:132" s="78" customFormat="1" ht="15.75">
      <c r="A18" s="79" t="s">
        <v>50</v>
      </c>
      <c r="B18" s="79"/>
      <c r="C18" s="79"/>
      <c r="D18" s="79"/>
      <c r="E18" s="79"/>
      <c r="F18" s="79"/>
      <c r="G18" s="79"/>
      <c r="H18" s="79"/>
      <c r="I18" s="79"/>
      <c r="J18" s="80"/>
      <c r="K18" s="79"/>
      <c r="L18" s="79"/>
      <c r="M18" s="79" t="s">
        <v>161</v>
      </c>
      <c r="N18" s="76"/>
      <c r="O18" s="76"/>
      <c r="P18" s="76"/>
    </row>
    <row r="20" spans="1:132" ht="18" customHeight="1">
      <c r="A20" s="210" t="s">
        <v>70</v>
      </c>
      <c r="B20" s="210"/>
      <c r="C20" s="97"/>
      <c r="D20" s="212" t="s">
        <v>73</v>
      </c>
      <c r="E20" s="212"/>
      <c r="F20" s="212"/>
      <c r="G20" s="212"/>
      <c r="I20" s="204" t="s">
        <v>129</v>
      </c>
      <c r="J20" s="204"/>
      <c r="K20" s="204"/>
      <c r="L20" s="204"/>
      <c r="M20" s="204"/>
    </row>
    <row r="21" spans="1:132" ht="29.25" customHeight="1">
      <c r="A21" s="211"/>
      <c r="B21" s="211"/>
      <c r="D21" s="212"/>
      <c r="E21" s="212"/>
      <c r="F21" s="212"/>
      <c r="G21" s="212"/>
      <c r="I21" s="203" t="s">
        <v>52</v>
      </c>
      <c r="J21" s="214" t="s">
        <v>127</v>
      </c>
      <c r="K21" s="203" t="s">
        <v>53</v>
      </c>
      <c r="L21" s="203"/>
      <c r="M21" s="203" t="s">
        <v>128</v>
      </c>
    </row>
    <row r="22" spans="1:132" ht="32.25" customHeight="1">
      <c r="A22" s="98" t="s">
        <v>74</v>
      </c>
      <c r="B22" s="98" t="s">
        <v>18</v>
      </c>
      <c r="D22" s="208" t="s">
        <v>74</v>
      </c>
      <c r="E22" s="209"/>
      <c r="F22" s="206" t="s">
        <v>75</v>
      </c>
      <c r="G22" s="207"/>
      <c r="I22" s="203"/>
      <c r="J22" s="214"/>
      <c r="K22" s="99" t="s">
        <v>79</v>
      </c>
      <c r="L22" s="99" t="s">
        <v>42</v>
      </c>
      <c r="M22" s="203"/>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00"/>
      <c r="BA22" s="100"/>
      <c r="BB22" s="100"/>
      <c r="BC22" s="100"/>
      <c r="BD22" s="100"/>
      <c r="BE22" s="100"/>
      <c r="BF22" s="100"/>
      <c r="BG22" s="100"/>
      <c r="BH22" s="100"/>
      <c r="BI22" s="100"/>
      <c r="BJ22" s="100"/>
      <c r="BK22" s="100"/>
      <c r="BL22" s="100"/>
      <c r="BM22" s="100"/>
      <c r="BN22" s="100"/>
      <c r="BO22" s="100"/>
      <c r="BP22" s="100"/>
      <c r="BQ22" s="100"/>
      <c r="BR22" s="100"/>
      <c r="BS22" s="100"/>
      <c r="BT22" s="100"/>
      <c r="BU22" s="100"/>
      <c r="BV22" s="100"/>
      <c r="BW22" s="100"/>
      <c r="BX22" s="100"/>
      <c r="BY22" s="100"/>
      <c r="BZ22" s="100"/>
      <c r="CA22" s="100"/>
      <c r="CB22" s="100"/>
      <c r="CC22" s="100"/>
      <c r="CD22" s="100"/>
      <c r="CE22" s="100"/>
      <c r="CF22" s="100"/>
      <c r="CG22" s="100"/>
      <c r="CH22" s="100"/>
      <c r="CI22" s="100"/>
      <c r="CJ22" s="100"/>
      <c r="CK22" s="100"/>
      <c r="CL22" s="100"/>
      <c r="CM22" s="100"/>
      <c r="CN22" s="100"/>
      <c r="CO22" s="100"/>
      <c r="CP22" s="100"/>
      <c r="CQ22" s="100"/>
      <c r="CR22" s="100"/>
      <c r="CS22" s="100"/>
      <c r="CT22" s="100"/>
      <c r="CU22" s="100"/>
      <c r="CV22" s="100"/>
      <c r="CW22" s="100"/>
      <c r="CX22" s="100"/>
      <c r="CY22" s="100"/>
      <c r="CZ22" s="100"/>
      <c r="DA22" s="100"/>
      <c r="DB22" s="100"/>
      <c r="DC22" s="100"/>
      <c r="DD22" s="100"/>
      <c r="DE22" s="100"/>
      <c r="DF22" s="100"/>
      <c r="DG22" s="100"/>
      <c r="DH22" s="100"/>
      <c r="DI22" s="100"/>
      <c r="DJ22" s="100"/>
      <c r="DK22" s="100"/>
      <c r="DL22" s="100"/>
      <c r="DM22" s="100"/>
      <c r="DN22" s="100"/>
      <c r="DO22" s="100"/>
      <c r="DP22" s="100"/>
      <c r="DQ22" s="100"/>
      <c r="DR22" s="100"/>
      <c r="DS22" s="100"/>
      <c r="DT22" s="100"/>
      <c r="DU22" s="100"/>
      <c r="DV22" s="100"/>
      <c r="DW22" s="100"/>
      <c r="DX22" s="100"/>
      <c r="DY22" s="100"/>
      <c r="DZ22" s="100"/>
      <c r="EA22" s="100"/>
      <c r="EB22" s="100"/>
    </row>
    <row r="23" spans="1:132">
      <c r="A23" s="101" t="s">
        <v>7</v>
      </c>
      <c r="B23" s="132"/>
      <c r="D23" s="102"/>
      <c r="E23" s="100" t="s">
        <v>18</v>
      </c>
      <c r="F23" s="103"/>
      <c r="G23" s="104" t="s">
        <v>35</v>
      </c>
      <c r="I23" s="105"/>
      <c r="J23" s="106" t="s">
        <v>5</v>
      </c>
      <c r="K23" s="106"/>
      <c r="L23" s="107"/>
      <c r="M23" s="106" t="s">
        <v>5</v>
      </c>
      <c r="O23" s="108"/>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0"/>
      <c r="AY23" s="100"/>
      <c r="AZ23" s="100"/>
      <c r="BA23" s="100"/>
      <c r="BB23" s="100"/>
      <c r="BC23" s="100"/>
      <c r="BD23" s="100"/>
      <c r="BE23" s="100"/>
      <c r="BF23" s="100"/>
      <c r="BG23" s="100"/>
      <c r="BH23" s="100"/>
      <c r="BI23" s="100"/>
      <c r="BJ23" s="100"/>
      <c r="BK23" s="100"/>
      <c r="BL23" s="100"/>
      <c r="BM23" s="100"/>
      <c r="BN23" s="100"/>
      <c r="BO23" s="100"/>
      <c r="BP23" s="100"/>
      <c r="BQ23" s="100"/>
      <c r="BR23" s="100"/>
      <c r="BS23" s="100"/>
      <c r="BT23" s="100"/>
      <c r="BU23" s="100"/>
      <c r="BV23" s="100"/>
      <c r="BW23" s="100"/>
      <c r="BX23" s="100"/>
      <c r="BY23" s="100"/>
      <c r="BZ23" s="100"/>
      <c r="CA23" s="100"/>
      <c r="CB23" s="100"/>
      <c r="CC23" s="100"/>
      <c r="CD23" s="100"/>
      <c r="CE23" s="100"/>
      <c r="CF23" s="100"/>
      <c r="CG23" s="100"/>
      <c r="CH23" s="100"/>
      <c r="CI23" s="100"/>
      <c r="CJ23" s="100"/>
      <c r="CK23" s="100"/>
      <c r="CL23" s="100"/>
      <c r="CM23" s="100"/>
      <c r="CN23" s="100"/>
      <c r="CO23" s="100"/>
      <c r="CP23" s="100"/>
      <c r="CQ23" s="100"/>
      <c r="CR23" s="100"/>
      <c r="CS23" s="100"/>
      <c r="CT23" s="100"/>
      <c r="CU23" s="100"/>
      <c r="CV23" s="100"/>
      <c r="CW23" s="100"/>
      <c r="CX23" s="100"/>
      <c r="CY23" s="100"/>
      <c r="CZ23" s="100"/>
      <c r="DA23" s="100"/>
      <c r="DB23" s="100"/>
      <c r="DC23" s="100"/>
      <c r="DD23" s="100"/>
      <c r="DE23" s="100"/>
      <c r="DF23" s="100"/>
      <c r="DG23" s="100"/>
      <c r="DH23" s="100"/>
      <c r="DI23" s="100"/>
      <c r="DJ23" s="100"/>
      <c r="DK23" s="100"/>
      <c r="DL23" s="100"/>
      <c r="DM23" s="100"/>
      <c r="DN23" s="100"/>
      <c r="DO23" s="100"/>
      <c r="DP23" s="100"/>
      <c r="DQ23" s="100"/>
      <c r="DR23" s="100"/>
      <c r="DS23" s="100"/>
      <c r="DT23" s="100"/>
      <c r="DU23" s="100"/>
      <c r="DV23" s="100"/>
      <c r="DW23" s="100"/>
      <c r="DX23" s="100"/>
      <c r="DY23" s="100"/>
      <c r="DZ23" s="100"/>
      <c r="EA23" s="100"/>
      <c r="EB23" s="100"/>
    </row>
    <row r="24" spans="1:132">
      <c r="A24" s="101" t="s">
        <v>6</v>
      </c>
      <c r="B24" s="132"/>
      <c r="D24" s="109" t="s">
        <v>7</v>
      </c>
      <c r="E24" s="133"/>
      <c r="F24" s="110" t="s">
        <v>21</v>
      </c>
      <c r="G24" s="111">
        <f>+E36*0.97</f>
        <v>0</v>
      </c>
      <c r="I24" s="105" t="s">
        <v>21</v>
      </c>
      <c r="J24" s="105">
        <f>+G24*($D$11/1.19)</f>
        <v>0</v>
      </c>
      <c r="K24" s="105">
        <f t="shared" ref="K24:K43" si="0">+G24*$D$13</f>
        <v>0</v>
      </c>
      <c r="L24" s="112">
        <f>+K24/1000</f>
        <v>0</v>
      </c>
      <c r="M24" s="105">
        <f>+L24*'Precios Sociales'!$D$5</f>
        <v>0</v>
      </c>
      <c r="O24" s="113"/>
    </row>
    <row r="25" spans="1:132">
      <c r="A25" s="101" t="s">
        <v>8</v>
      </c>
      <c r="B25" s="132"/>
      <c r="D25" s="109" t="s">
        <v>6</v>
      </c>
      <c r="E25" s="133"/>
      <c r="F25" s="110" t="s">
        <v>22</v>
      </c>
      <c r="G25" s="111">
        <f t="shared" ref="G25:G48" si="1">+G24-(G24*0.005)</f>
        <v>0</v>
      </c>
      <c r="I25" s="105" t="s">
        <v>22</v>
      </c>
      <c r="J25" s="105">
        <f t="shared" ref="J25:J43" si="2">+G25*($D$11/1.19)</f>
        <v>0</v>
      </c>
      <c r="K25" s="105">
        <f t="shared" si="0"/>
        <v>0</v>
      </c>
      <c r="L25" s="112">
        <f t="shared" ref="L25:L43" si="3">+K25/1000</f>
        <v>0</v>
      </c>
      <c r="M25" s="105">
        <f>+L25*'Precios Sociales'!$D$5</f>
        <v>0</v>
      </c>
      <c r="O25" s="113"/>
    </row>
    <row r="26" spans="1:132">
      <c r="A26" s="101" t="s">
        <v>9</v>
      </c>
      <c r="B26" s="132"/>
      <c r="D26" s="109" t="s">
        <v>8</v>
      </c>
      <c r="E26" s="133"/>
      <c r="F26" s="110" t="s">
        <v>23</v>
      </c>
      <c r="G26" s="111">
        <f t="shared" si="1"/>
        <v>0</v>
      </c>
      <c r="I26" s="105" t="s">
        <v>23</v>
      </c>
      <c r="J26" s="105">
        <f t="shared" si="2"/>
        <v>0</v>
      </c>
      <c r="K26" s="105">
        <f t="shared" si="0"/>
        <v>0</v>
      </c>
      <c r="L26" s="112">
        <f t="shared" si="3"/>
        <v>0</v>
      </c>
      <c r="M26" s="105">
        <f>+L26*'Precios Sociales'!$D$5</f>
        <v>0</v>
      </c>
      <c r="O26" s="113"/>
    </row>
    <row r="27" spans="1:132">
      <c r="A27" s="101" t="s">
        <v>10</v>
      </c>
      <c r="B27" s="132"/>
      <c r="D27" s="109" t="s">
        <v>9</v>
      </c>
      <c r="E27" s="133"/>
      <c r="F27" s="110" t="s">
        <v>24</v>
      </c>
      <c r="G27" s="111">
        <f t="shared" si="1"/>
        <v>0</v>
      </c>
      <c r="I27" s="105" t="s">
        <v>24</v>
      </c>
      <c r="J27" s="105">
        <f t="shared" si="2"/>
        <v>0</v>
      </c>
      <c r="K27" s="105">
        <f t="shared" si="0"/>
        <v>0</v>
      </c>
      <c r="L27" s="112">
        <f t="shared" si="3"/>
        <v>0</v>
      </c>
      <c r="M27" s="105">
        <f>+L27*'Precios Sociales'!$D$5</f>
        <v>0</v>
      </c>
      <c r="O27" s="113"/>
    </row>
    <row r="28" spans="1:132">
      <c r="A28" s="101" t="s">
        <v>11</v>
      </c>
      <c r="B28" s="132"/>
      <c r="D28" s="109" t="s">
        <v>10</v>
      </c>
      <c r="E28" s="133"/>
      <c r="F28" s="110" t="s">
        <v>25</v>
      </c>
      <c r="G28" s="111">
        <f t="shared" si="1"/>
        <v>0</v>
      </c>
      <c r="I28" s="105" t="s">
        <v>25</v>
      </c>
      <c r="J28" s="105">
        <f t="shared" si="2"/>
        <v>0</v>
      </c>
      <c r="K28" s="105">
        <f t="shared" si="0"/>
        <v>0</v>
      </c>
      <c r="L28" s="112">
        <f t="shared" si="3"/>
        <v>0</v>
      </c>
      <c r="M28" s="105">
        <f>+L28*'Precios Sociales'!$D$5</f>
        <v>0</v>
      </c>
      <c r="O28" s="113"/>
    </row>
    <row r="29" spans="1:132">
      <c r="A29" s="101" t="s">
        <v>12</v>
      </c>
      <c r="B29" s="132"/>
      <c r="D29" s="109" t="s">
        <v>11</v>
      </c>
      <c r="E29" s="133"/>
      <c r="F29" s="110" t="s">
        <v>26</v>
      </c>
      <c r="G29" s="111">
        <f t="shared" si="1"/>
        <v>0</v>
      </c>
      <c r="I29" s="105" t="s">
        <v>26</v>
      </c>
      <c r="J29" s="105">
        <f t="shared" si="2"/>
        <v>0</v>
      </c>
      <c r="K29" s="105">
        <f t="shared" si="0"/>
        <v>0</v>
      </c>
      <c r="L29" s="112">
        <f t="shared" si="3"/>
        <v>0</v>
      </c>
      <c r="M29" s="105">
        <f>+L29*'Precios Sociales'!$D$5</f>
        <v>0</v>
      </c>
      <c r="O29" s="113"/>
    </row>
    <row r="30" spans="1:132">
      <c r="A30" s="101" t="s">
        <v>13</v>
      </c>
      <c r="B30" s="132"/>
      <c r="D30" s="109" t="s">
        <v>12</v>
      </c>
      <c r="E30" s="133"/>
      <c r="F30" s="110" t="s">
        <v>27</v>
      </c>
      <c r="G30" s="111">
        <f t="shared" si="1"/>
        <v>0</v>
      </c>
      <c r="I30" s="105" t="s">
        <v>27</v>
      </c>
      <c r="J30" s="105">
        <f t="shared" si="2"/>
        <v>0</v>
      </c>
      <c r="K30" s="105">
        <f t="shared" si="0"/>
        <v>0</v>
      </c>
      <c r="L30" s="112">
        <f t="shared" si="3"/>
        <v>0</v>
      </c>
      <c r="M30" s="105">
        <f>+L30*'Precios Sociales'!$D$5</f>
        <v>0</v>
      </c>
      <c r="O30" s="113"/>
    </row>
    <row r="31" spans="1:132">
      <c r="A31" s="101" t="s">
        <v>14</v>
      </c>
      <c r="B31" s="132"/>
      <c r="D31" s="109" t="s">
        <v>13</v>
      </c>
      <c r="E31" s="133"/>
      <c r="F31" s="110" t="s">
        <v>28</v>
      </c>
      <c r="G31" s="111">
        <f t="shared" si="1"/>
        <v>0</v>
      </c>
      <c r="I31" s="105" t="s">
        <v>28</v>
      </c>
      <c r="J31" s="105">
        <f t="shared" si="2"/>
        <v>0</v>
      </c>
      <c r="K31" s="105">
        <f t="shared" si="0"/>
        <v>0</v>
      </c>
      <c r="L31" s="112">
        <f t="shared" si="3"/>
        <v>0</v>
      </c>
      <c r="M31" s="105">
        <f>+L31*'Precios Sociales'!$D$5</f>
        <v>0</v>
      </c>
      <c r="O31" s="113"/>
    </row>
    <row r="32" spans="1:132">
      <c r="A32" s="101" t="s">
        <v>15</v>
      </c>
      <c r="B32" s="132"/>
      <c r="D32" s="109" t="s">
        <v>14</v>
      </c>
      <c r="E32" s="133"/>
      <c r="F32" s="110" t="s">
        <v>29</v>
      </c>
      <c r="G32" s="111">
        <f t="shared" si="1"/>
        <v>0</v>
      </c>
      <c r="I32" s="105" t="s">
        <v>29</v>
      </c>
      <c r="J32" s="105">
        <f t="shared" si="2"/>
        <v>0</v>
      </c>
      <c r="K32" s="105">
        <f t="shared" si="0"/>
        <v>0</v>
      </c>
      <c r="L32" s="112">
        <f t="shared" si="3"/>
        <v>0</v>
      </c>
      <c r="M32" s="105">
        <f>+L32*'Precios Sociales'!$D$5</f>
        <v>0</v>
      </c>
      <c r="O32" s="114"/>
    </row>
    <row r="33" spans="1:132">
      <c r="A33" s="101" t="s">
        <v>16</v>
      </c>
      <c r="B33" s="132"/>
      <c r="D33" s="109" t="s">
        <v>15</v>
      </c>
      <c r="E33" s="133"/>
      <c r="F33" s="110" t="s">
        <v>30</v>
      </c>
      <c r="G33" s="111">
        <f t="shared" si="1"/>
        <v>0</v>
      </c>
      <c r="I33" s="105" t="s">
        <v>30</v>
      </c>
      <c r="J33" s="105">
        <f t="shared" si="2"/>
        <v>0</v>
      </c>
      <c r="K33" s="105">
        <f t="shared" si="0"/>
        <v>0</v>
      </c>
      <c r="L33" s="112">
        <f t="shared" si="3"/>
        <v>0</v>
      </c>
      <c r="M33" s="105">
        <f>+L33*'Precios Sociales'!$D$5</f>
        <v>0</v>
      </c>
      <c r="O33" s="113"/>
    </row>
    <row r="34" spans="1:132" ht="13.5" thickBot="1">
      <c r="A34" s="101" t="s">
        <v>17</v>
      </c>
      <c r="B34" s="132"/>
      <c r="D34" s="109" t="s">
        <v>16</v>
      </c>
      <c r="E34" s="133"/>
      <c r="F34" s="110" t="s">
        <v>31</v>
      </c>
      <c r="G34" s="111">
        <f t="shared" si="1"/>
        <v>0</v>
      </c>
      <c r="I34" s="105" t="s">
        <v>31</v>
      </c>
      <c r="J34" s="105">
        <f t="shared" si="2"/>
        <v>0</v>
      </c>
      <c r="K34" s="105">
        <f t="shared" si="0"/>
        <v>0</v>
      </c>
      <c r="L34" s="112">
        <f t="shared" si="3"/>
        <v>0</v>
      </c>
      <c r="M34" s="105">
        <f>+L34*'Precios Sociales'!$D$5</f>
        <v>0</v>
      </c>
      <c r="O34" s="113"/>
    </row>
    <row r="35" spans="1:132" ht="13.5" thickBot="1">
      <c r="A35" s="115" t="s">
        <v>4</v>
      </c>
      <c r="B35" s="116">
        <f>SUM(B23:B34)</f>
        <v>0</v>
      </c>
      <c r="D35" s="109" t="s">
        <v>17</v>
      </c>
      <c r="E35" s="133"/>
      <c r="F35" s="110" t="s">
        <v>32</v>
      </c>
      <c r="G35" s="111">
        <f t="shared" si="1"/>
        <v>0</v>
      </c>
      <c r="I35" s="105" t="s">
        <v>32</v>
      </c>
      <c r="J35" s="105">
        <f t="shared" si="2"/>
        <v>0</v>
      </c>
      <c r="K35" s="105">
        <f t="shared" si="0"/>
        <v>0</v>
      </c>
      <c r="L35" s="112">
        <f t="shared" si="3"/>
        <v>0</v>
      </c>
      <c r="M35" s="105">
        <f>+L35*'Precios Sociales'!$D$5</f>
        <v>0</v>
      </c>
      <c r="O35" s="113"/>
    </row>
    <row r="36" spans="1:132" ht="13.5" thickBot="1">
      <c r="D36" s="117" t="s">
        <v>4</v>
      </c>
      <c r="E36" s="116">
        <f>SUM(E24:E35)</f>
        <v>0</v>
      </c>
      <c r="F36" s="118" t="s">
        <v>33</v>
      </c>
      <c r="G36" s="111">
        <f t="shared" si="1"/>
        <v>0</v>
      </c>
      <c r="I36" s="105" t="s">
        <v>33</v>
      </c>
      <c r="J36" s="105">
        <f t="shared" si="2"/>
        <v>0</v>
      </c>
      <c r="K36" s="105">
        <f t="shared" si="0"/>
        <v>0</v>
      </c>
      <c r="L36" s="112">
        <f t="shared" si="3"/>
        <v>0</v>
      </c>
      <c r="M36" s="105">
        <f>+L36*'Precios Sociales'!$D$5</f>
        <v>0</v>
      </c>
      <c r="O36" s="119"/>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7"/>
      <c r="BR36" s="77"/>
      <c r="BS36" s="77"/>
      <c r="BT36" s="77"/>
      <c r="BU36" s="77"/>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row>
    <row r="37" spans="1:132">
      <c r="A37" s="120"/>
      <c r="B37" s="121"/>
      <c r="C37" s="120"/>
      <c r="D37" s="121"/>
      <c r="F37" s="110" t="s">
        <v>34</v>
      </c>
      <c r="G37" s="111">
        <f t="shared" si="1"/>
        <v>0</v>
      </c>
      <c r="I37" s="105" t="s">
        <v>34</v>
      </c>
      <c r="J37" s="105">
        <f t="shared" si="2"/>
        <v>0</v>
      </c>
      <c r="K37" s="105">
        <f t="shared" si="0"/>
        <v>0</v>
      </c>
      <c r="L37" s="112">
        <f t="shared" si="3"/>
        <v>0</v>
      </c>
      <c r="M37" s="105">
        <f>+L37*'Precios Sociales'!$D$5</f>
        <v>0</v>
      </c>
      <c r="O37" s="119"/>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7"/>
      <c r="BR37" s="77"/>
      <c r="BS37" s="77"/>
      <c r="BT37" s="77"/>
      <c r="BU37" s="77"/>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row>
    <row r="38" spans="1:132">
      <c r="A38" s="122" t="s">
        <v>71</v>
      </c>
      <c r="B38" s="121"/>
      <c r="C38" s="120"/>
      <c r="D38" s="121"/>
      <c r="F38" s="110" t="s">
        <v>36</v>
      </c>
      <c r="G38" s="111">
        <f t="shared" si="1"/>
        <v>0</v>
      </c>
      <c r="I38" s="105" t="s">
        <v>36</v>
      </c>
      <c r="J38" s="105">
        <f t="shared" si="2"/>
        <v>0</v>
      </c>
      <c r="K38" s="105">
        <f t="shared" si="0"/>
        <v>0</v>
      </c>
      <c r="L38" s="112">
        <f t="shared" si="3"/>
        <v>0</v>
      </c>
      <c r="M38" s="105">
        <f>+L38*'Precios Sociales'!$D$5</f>
        <v>0</v>
      </c>
      <c r="O38" s="119"/>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7"/>
      <c r="BR38" s="77"/>
      <c r="BS38" s="77"/>
      <c r="BT38" s="77"/>
      <c r="BU38" s="77"/>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row>
    <row r="39" spans="1:132" ht="14.25">
      <c r="A39" s="123" t="s">
        <v>82</v>
      </c>
      <c r="B39" s="121"/>
      <c r="C39" s="120"/>
      <c r="D39" s="121"/>
      <c r="F39" s="110" t="s">
        <v>37</v>
      </c>
      <c r="G39" s="111">
        <f t="shared" si="1"/>
        <v>0</v>
      </c>
      <c r="I39" s="105" t="s">
        <v>37</v>
      </c>
      <c r="J39" s="105">
        <f t="shared" si="2"/>
        <v>0</v>
      </c>
      <c r="K39" s="105">
        <f t="shared" si="0"/>
        <v>0</v>
      </c>
      <c r="L39" s="112">
        <f t="shared" si="3"/>
        <v>0</v>
      </c>
      <c r="M39" s="105">
        <f>+L39*'Precios Sociales'!$D$5</f>
        <v>0</v>
      </c>
      <c r="O39" s="119"/>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7"/>
      <c r="BQ39" s="77"/>
      <c r="BR39" s="77"/>
      <c r="BS39" s="77"/>
      <c r="BT39" s="77"/>
      <c r="BU39" s="77"/>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row>
    <row r="40" spans="1:132" ht="15">
      <c r="A40" s="124" t="s">
        <v>72</v>
      </c>
      <c r="B40" s="121"/>
      <c r="C40" s="120"/>
      <c r="D40" s="121"/>
      <c r="F40" s="110" t="s">
        <v>38</v>
      </c>
      <c r="G40" s="111">
        <f t="shared" si="1"/>
        <v>0</v>
      </c>
      <c r="I40" s="105" t="s">
        <v>38</v>
      </c>
      <c r="J40" s="105">
        <f t="shared" si="2"/>
        <v>0</v>
      </c>
      <c r="K40" s="105">
        <f t="shared" si="0"/>
        <v>0</v>
      </c>
      <c r="L40" s="112">
        <f t="shared" si="3"/>
        <v>0</v>
      </c>
      <c r="M40" s="105">
        <f>+L40*'Precios Sociales'!$D$5</f>
        <v>0</v>
      </c>
      <c r="O40" s="119"/>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7"/>
      <c r="BM40" s="77"/>
      <c r="BN40" s="77"/>
      <c r="BO40" s="77"/>
      <c r="BP40" s="77"/>
      <c r="BQ40" s="77"/>
      <c r="BR40" s="77"/>
      <c r="BS40" s="77"/>
      <c r="BT40" s="77"/>
      <c r="BU40" s="77"/>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row>
    <row r="41" spans="1:132">
      <c r="A41" s="205" t="s">
        <v>76</v>
      </c>
      <c r="B41" s="205"/>
      <c r="C41" s="205"/>
      <c r="D41" s="205"/>
      <c r="E41" s="120"/>
      <c r="F41" s="110" t="s">
        <v>39</v>
      </c>
      <c r="G41" s="111">
        <f t="shared" si="1"/>
        <v>0</v>
      </c>
      <c r="I41" s="105" t="s">
        <v>39</v>
      </c>
      <c r="J41" s="105">
        <f t="shared" si="2"/>
        <v>0</v>
      </c>
      <c r="K41" s="105">
        <f t="shared" si="0"/>
        <v>0</v>
      </c>
      <c r="L41" s="112">
        <f t="shared" si="3"/>
        <v>0</v>
      </c>
      <c r="M41" s="105">
        <f>+L41*'Precios Sociales'!$D$5</f>
        <v>0</v>
      </c>
      <c r="O41" s="119"/>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77"/>
      <c r="BQ41" s="77"/>
      <c r="BR41" s="77"/>
      <c r="BS41" s="77"/>
      <c r="BT41" s="77"/>
      <c r="BU41" s="77"/>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row>
    <row r="42" spans="1:132">
      <c r="A42" s="205"/>
      <c r="B42" s="205"/>
      <c r="C42" s="205"/>
      <c r="D42" s="205"/>
      <c r="F42" s="110" t="s">
        <v>40</v>
      </c>
      <c r="G42" s="111">
        <f t="shared" si="1"/>
        <v>0</v>
      </c>
      <c r="I42" s="105" t="s">
        <v>40</v>
      </c>
      <c r="J42" s="105">
        <f t="shared" si="2"/>
        <v>0</v>
      </c>
      <c r="K42" s="105">
        <f t="shared" si="0"/>
        <v>0</v>
      </c>
      <c r="L42" s="112">
        <f t="shared" si="3"/>
        <v>0</v>
      </c>
      <c r="M42" s="105">
        <f>+L42*'Precios Sociales'!$D$5</f>
        <v>0</v>
      </c>
      <c r="O42" s="119"/>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7"/>
      <c r="BR42" s="77"/>
      <c r="BS42" s="77"/>
      <c r="BT42" s="77"/>
      <c r="BU42" s="77"/>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row>
    <row r="43" spans="1:132" ht="13.5" customHeight="1">
      <c r="A43" s="120"/>
      <c r="B43" s="121"/>
      <c r="C43" s="120"/>
      <c r="D43" s="121"/>
      <c r="F43" s="110" t="s">
        <v>41</v>
      </c>
      <c r="G43" s="111">
        <f t="shared" si="1"/>
        <v>0</v>
      </c>
      <c r="I43" s="105" t="s">
        <v>41</v>
      </c>
      <c r="J43" s="105">
        <f t="shared" si="2"/>
        <v>0</v>
      </c>
      <c r="K43" s="105">
        <f t="shared" si="0"/>
        <v>0</v>
      </c>
      <c r="L43" s="112">
        <f t="shared" si="3"/>
        <v>0</v>
      </c>
      <c r="M43" s="105">
        <f>+L43*'Precios Sociales'!$D$5</f>
        <v>0</v>
      </c>
      <c r="O43" s="119"/>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7"/>
      <c r="BR43" s="77"/>
      <c r="BS43" s="77"/>
      <c r="BT43" s="77"/>
      <c r="BU43" s="77"/>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row>
    <row r="44" spans="1:132" hidden="1">
      <c r="A44" s="120"/>
      <c r="B44" s="121"/>
      <c r="C44" s="120"/>
      <c r="D44" s="121"/>
      <c r="F44" s="110" t="s">
        <v>130</v>
      </c>
      <c r="G44" s="111">
        <f t="shared" si="1"/>
        <v>0</v>
      </c>
      <c r="I44" s="105" t="s">
        <v>130</v>
      </c>
      <c r="J44" s="105">
        <f t="shared" ref="J44:J48" si="4">+G44*($D$11/1.19)</f>
        <v>0</v>
      </c>
      <c r="K44" s="105">
        <f t="shared" ref="K44:K48" si="5">+G44*$D$13</f>
        <v>0</v>
      </c>
      <c r="L44" s="112">
        <f t="shared" ref="L44:L48" si="6">+K44/1000</f>
        <v>0</v>
      </c>
      <c r="M44" s="105">
        <f>+L44*'Precios Sociales'!$D$5</f>
        <v>0</v>
      </c>
      <c r="O44" s="119"/>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7"/>
      <c r="BR44" s="77"/>
      <c r="BS44" s="77"/>
      <c r="BT44" s="77"/>
      <c r="BU44" s="77"/>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row>
    <row r="45" spans="1:132" hidden="1">
      <c r="A45" s="90"/>
      <c r="B45" s="90"/>
      <c r="C45" s="120"/>
      <c r="D45" s="121"/>
      <c r="E45" s="120"/>
      <c r="F45" s="110" t="s">
        <v>131</v>
      </c>
      <c r="G45" s="111">
        <f t="shared" si="1"/>
        <v>0</v>
      </c>
      <c r="H45" s="120"/>
      <c r="I45" s="105" t="s">
        <v>131</v>
      </c>
      <c r="J45" s="105">
        <f t="shared" si="4"/>
        <v>0</v>
      </c>
      <c r="K45" s="105">
        <f t="shared" si="5"/>
        <v>0</v>
      </c>
      <c r="L45" s="112">
        <f t="shared" si="6"/>
        <v>0</v>
      </c>
      <c r="M45" s="105">
        <f>+L45*'Precios Sociales'!$D$5</f>
        <v>0</v>
      </c>
      <c r="N45" s="119"/>
      <c r="O45" s="119"/>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7"/>
      <c r="BR45" s="77"/>
      <c r="BS45" s="77"/>
      <c r="BT45" s="77"/>
      <c r="BU45" s="77"/>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row>
    <row r="46" spans="1:132" hidden="1">
      <c r="A46" s="90"/>
      <c r="B46" s="90"/>
      <c r="C46" s="120"/>
      <c r="D46" s="121"/>
      <c r="E46" s="120"/>
      <c r="F46" s="110" t="s">
        <v>132</v>
      </c>
      <c r="G46" s="111">
        <f t="shared" si="1"/>
        <v>0</v>
      </c>
      <c r="H46" s="120"/>
      <c r="I46" s="105" t="s">
        <v>132</v>
      </c>
      <c r="J46" s="105">
        <f t="shared" si="4"/>
        <v>0</v>
      </c>
      <c r="K46" s="105">
        <f t="shared" si="5"/>
        <v>0</v>
      </c>
      <c r="L46" s="112">
        <f t="shared" si="6"/>
        <v>0</v>
      </c>
      <c r="M46" s="105">
        <f>+L46*'Precios Sociales'!$D$5</f>
        <v>0</v>
      </c>
      <c r="N46" s="119"/>
      <c r="O46" s="119"/>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c r="BO46" s="77"/>
      <c r="BP46" s="77"/>
      <c r="BQ46" s="77"/>
      <c r="BR46" s="77"/>
      <c r="BS46" s="77"/>
      <c r="BT46" s="77"/>
      <c r="BU46" s="77"/>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row>
    <row r="47" spans="1:132" hidden="1">
      <c r="A47" s="90"/>
      <c r="B47" s="90"/>
      <c r="C47" s="120"/>
      <c r="D47" s="121"/>
      <c r="E47" s="120"/>
      <c r="F47" s="110" t="s">
        <v>133</v>
      </c>
      <c r="G47" s="111">
        <f t="shared" si="1"/>
        <v>0</v>
      </c>
      <c r="H47" s="120"/>
      <c r="I47" s="105" t="s">
        <v>133</v>
      </c>
      <c r="J47" s="105">
        <f t="shared" si="4"/>
        <v>0</v>
      </c>
      <c r="K47" s="105">
        <f t="shared" si="5"/>
        <v>0</v>
      </c>
      <c r="L47" s="112">
        <f t="shared" si="6"/>
        <v>0</v>
      </c>
      <c r="M47" s="105">
        <f>+L47*'Precios Sociales'!$D$5</f>
        <v>0</v>
      </c>
      <c r="N47" s="119"/>
      <c r="O47" s="119"/>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7"/>
      <c r="BR47" s="77"/>
      <c r="BS47" s="77"/>
      <c r="BT47" s="77"/>
      <c r="BU47" s="77"/>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row>
    <row r="48" spans="1:132" hidden="1">
      <c r="A48" s="90"/>
      <c r="B48" s="90"/>
      <c r="C48" s="120"/>
      <c r="D48" s="121"/>
      <c r="E48" s="120"/>
      <c r="F48" s="110" t="s">
        <v>134</v>
      </c>
      <c r="G48" s="111">
        <f t="shared" si="1"/>
        <v>0</v>
      </c>
      <c r="H48" s="120"/>
      <c r="I48" s="105" t="s">
        <v>134</v>
      </c>
      <c r="J48" s="105">
        <f t="shared" si="4"/>
        <v>0</v>
      </c>
      <c r="K48" s="105">
        <f t="shared" si="5"/>
        <v>0</v>
      </c>
      <c r="L48" s="112">
        <f t="shared" si="6"/>
        <v>0</v>
      </c>
      <c r="M48" s="105">
        <f>+L48*'Precios Sociales'!$D$5</f>
        <v>0</v>
      </c>
      <c r="N48" s="119"/>
      <c r="O48" s="119"/>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c r="BG48" s="77"/>
      <c r="BH48" s="77"/>
      <c r="BI48" s="77"/>
      <c r="BJ48" s="77"/>
      <c r="BK48" s="77"/>
      <c r="BL48" s="77"/>
      <c r="BM48" s="77"/>
      <c r="BN48" s="77"/>
      <c r="BO48" s="77"/>
      <c r="BP48" s="77"/>
      <c r="BQ48" s="77"/>
      <c r="BR48" s="77"/>
      <c r="BS48" s="77"/>
      <c r="BT48" s="77"/>
      <c r="BU48" s="77"/>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row>
    <row r="49" spans="1:139">
      <c r="A49" s="90"/>
      <c r="B49" s="90"/>
      <c r="C49" s="120"/>
      <c r="D49" s="121"/>
      <c r="E49" s="120"/>
      <c r="F49" s="144"/>
      <c r="G49" s="145"/>
      <c r="H49" s="146"/>
      <c r="I49" s="148"/>
      <c r="J49" s="147"/>
      <c r="K49" s="148"/>
      <c r="L49" s="146"/>
      <c r="M49" s="149"/>
      <c r="N49" s="119"/>
      <c r="O49" s="119"/>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7"/>
      <c r="BR49" s="77"/>
      <c r="BS49" s="77"/>
      <c r="BT49" s="77"/>
      <c r="BU49" s="77"/>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row>
    <row r="50" spans="1:139">
      <c r="A50" s="90"/>
      <c r="B50" s="90"/>
      <c r="C50" s="120"/>
      <c r="D50" s="121"/>
      <c r="E50" s="120"/>
      <c r="F50" s="121"/>
      <c r="G50" s="120"/>
      <c r="H50" s="120"/>
      <c r="I50" s="120"/>
      <c r="J50" s="121"/>
      <c r="K50" s="120"/>
      <c r="L50" s="120"/>
      <c r="M50" s="119"/>
      <c r="N50" s="119"/>
      <c r="O50" s="119"/>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7"/>
      <c r="BQ50" s="77"/>
      <c r="BR50" s="77"/>
      <c r="BS50" s="77"/>
      <c r="BT50" s="77"/>
      <c r="BU50" s="77"/>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row>
    <row r="51" spans="1:139">
      <c r="A51" s="90"/>
      <c r="B51" s="90"/>
      <c r="C51" s="120"/>
      <c r="D51" s="121"/>
      <c r="E51" s="120"/>
      <c r="F51" s="121"/>
      <c r="G51" s="120"/>
      <c r="H51" s="120"/>
      <c r="I51" s="120"/>
      <c r="J51" s="121"/>
      <c r="K51" s="120"/>
      <c r="L51" s="120"/>
      <c r="M51" s="119"/>
      <c r="N51" s="119"/>
      <c r="O51" s="119"/>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7"/>
      <c r="BR51" s="77"/>
      <c r="BS51" s="77"/>
      <c r="BT51" s="77"/>
      <c r="BU51" s="77"/>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row>
    <row r="52" spans="1:139">
      <c r="A52" s="90"/>
      <c r="B52" s="90"/>
      <c r="C52" s="120"/>
      <c r="D52" s="121"/>
      <c r="E52" s="120"/>
      <c r="F52" s="121"/>
      <c r="G52" s="120"/>
      <c r="H52" s="120"/>
      <c r="I52" s="120"/>
      <c r="J52" s="121"/>
      <c r="K52" s="120"/>
      <c r="L52" s="120"/>
      <c r="M52" s="119"/>
      <c r="N52" s="119"/>
      <c r="O52" s="119"/>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7"/>
      <c r="BR52" s="77"/>
      <c r="BS52" s="77"/>
      <c r="BT52" s="77"/>
      <c r="BU52" s="77"/>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row>
    <row r="53" spans="1:139">
      <c r="A53" s="90"/>
      <c r="B53" s="90"/>
      <c r="C53" s="120"/>
      <c r="D53" s="121"/>
      <c r="E53" s="120"/>
      <c r="F53" s="121"/>
      <c r="G53" s="120"/>
      <c r="H53" s="120"/>
      <c r="I53" s="120"/>
      <c r="J53" s="121"/>
      <c r="K53" s="120"/>
      <c r="L53" s="120"/>
      <c r="M53" s="119"/>
      <c r="N53" s="119"/>
      <c r="O53" s="119"/>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c r="BG53" s="77"/>
      <c r="BH53" s="77"/>
      <c r="BI53" s="77"/>
      <c r="BJ53" s="77"/>
      <c r="BK53" s="77"/>
      <c r="BL53" s="77"/>
      <c r="BM53" s="77"/>
      <c r="BN53" s="77"/>
      <c r="BO53" s="77"/>
      <c r="BP53" s="77"/>
      <c r="BQ53" s="77"/>
      <c r="BR53" s="77"/>
      <c r="BS53" s="77"/>
      <c r="BT53" s="77"/>
      <c r="BU53" s="77"/>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row>
    <row r="54" spans="1:139">
      <c r="A54" s="125"/>
      <c r="B54" s="125"/>
      <c r="C54" s="120"/>
      <c r="D54" s="120"/>
      <c r="E54" s="120"/>
      <c r="F54" s="120"/>
      <c r="G54" s="120"/>
      <c r="H54" s="120"/>
      <c r="I54" s="120"/>
      <c r="J54" s="121"/>
      <c r="K54" s="120"/>
      <c r="L54" s="120"/>
      <c r="M54" s="119"/>
      <c r="N54" s="119"/>
      <c r="O54" s="119"/>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7"/>
      <c r="BS54" s="77"/>
      <c r="BT54" s="77"/>
      <c r="BU54" s="77"/>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row>
    <row r="55" spans="1:139">
      <c r="A55" s="126"/>
      <c r="B55" s="126"/>
      <c r="C55" s="120"/>
      <c r="D55" s="120"/>
      <c r="E55" s="120"/>
      <c r="F55" s="120"/>
      <c r="G55" s="120"/>
      <c r="H55" s="120"/>
      <c r="I55" s="120"/>
      <c r="J55" s="121"/>
      <c r="K55" s="120"/>
      <c r="L55" s="120"/>
      <c r="M55" s="119"/>
      <c r="N55" s="119"/>
      <c r="O55" s="119"/>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7"/>
      <c r="BS55" s="77"/>
      <c r="BT55" s="77"/>
      <c r="BU55" s="77"/>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row>
    <row r="56" spans="1:139">
      <c r="A56" s="213"/>
      <c r="B56" s="213"/>
      <c r="C56" s="213"/>
      <c r="D56" s="120"/>
      <c r="E56" s="120"/>
      <c r="F56" s="120"/>
      <c r="G56" s="120"/>
      <c r="H56" s="120"/>
      <c r="I56" s="120"/>
      <c r="J56" s="121"/>
      <c r="K56" s="120"/>
      <c r="L56" s="120"/>
      <c r="M56" s="119"/>
      <c r="N56" s="119"/>
      <c r="O56" s="119"/>
      <c r="P56" s="77"/>
      <c r="Q56" s="77"/>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c r="BG56" s="77"/>
      <c r="BH56" s="77"/>
      <c r="BI56" s="77"/>
      <c r="BJ56" s="77"/>
      <c r="BK56" s="77"/>
      <c r="BL56" s="77"/>
      <c r="BM56" s="77"/>
      <c r="BN56" s="77"/>
      <c r="BO56" s="77"/>
      <c r="BP56" s="77"/>
      <c r="BQ56" s="77"/>
      <c r="BR56" s="77"/>
      <c r="BS56" s="77"/>
      <c r="BT56" s="77"/>
      <c r="BU56" s="77"/>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row>
    <row r="57" spans="1:139">
      <c r="A57" s="126"/>
      <c r="B57" s="126"/>
      <c r="C57" s="126"/>
      <c r="D57" s="120"/>
      <c r="E57" s="120"/>
      <c r="F57" s="120"/>
      <c r="G57" s="120"/>
      <c r="H57" s="120"/>
      <c r="I57" s="120"/>
      <c r="J57" s="121"/>
      <c r="K57" s="120"/>
      <c r="L57" s="120"/>
      <c r="M57" s="119"/>
      <c r="N57" s="119"/>
      <c r="O57" s="119"/>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c r="BG57" s="77"/>
      <c r="BH57" s="77"/>
      <c r="BI57" s="77"/>
      <c r="BJ57" s="77"/>
      <c r="BK57" s="77"/>
      <c r="BL57" s="77"/>
      <c r="BM57" s="77"/>
      <c r="BN57" s="77"/>
      <c r="BO57" s="77"/>
      <c r="BP57" s="77"/>
      <c r="BQ57" s="77"/>
      <c r="BR57" s="77"/>
      <c r="BS57" s="77"/>
      <c r="BT57" s="77"/>
      <c r="BU57" s="77"/>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row>
    <row r="58" spans="1:139">
      <c r="A58" s="90"/>
      <c r="B58" s="90"/>
      <c r="C58" s="127"/>
      <c r="D58" s="127"/>
      <c r="E58" s="127"/>
      <c r="F58" s="128"/>
      <c r="G58" s="127"/>
      <c r="H58" s="127"/>
      <c r="I58" s="127"/>
      <c r="J58" s="121"/>
      <c r="K58" s="127"/>
      <c r="L58" s="127"/>
      <c r="M58" s="127"/>
      <c r="N58" s="127"/>
      <c r="O58" s="127"/>
      <c r="P58" s="127"/>
      <c r="Q58" s="77"/>
      <c r="R58" s="77"/>
      <c r="S58" s="77"/>
      <c r="T58" s="77"/>
      <c r="U58" s="77"/>
      <c r="V58" s="77"/>
      <c r="W58" s="77"/>
      <c r="X58" s="77"/>
      <c r="Y58" s="77"/>
      <c r="Z58" s="77"/>
      <c r="AA58" s="77"/>
      <c r="AB58" s="77"/>
      <c r="AC58" s="77"/>
      <c r="AD58" s="77"/>
      <c r="AE58" s="77"/>
      <c r="AF58" s="77"/>
      <c r="AG58" s="77"/>
      <c r="AH58" s="77"/>
      <c r="AI58" s="77"/>
      <c r="AJ58" s="77"/>
      <c r="AK58" s="77"/>
      <c r="AL58" s="77"/>
      <c r="AM58" s="77"/>
      <c r="AN58" s="77"/>
      <c r="AO58" s="77"/>
      <c r="AP58" s="77"/>
      <c r="AQ58" s="77"/>
      <c r="AR58" s="77"/>
      <c r="AS58" s="77"/>
      <c r="AT58" s="77"/>
      <c r="AU58" s="77"/>
      <c r="AV58" s="77"/>
      <c r="AW58" s="77"/>
      <c r="AX58" s="77"/>
      <c r="AY58" s="77"/>
      <c r="AZ58" s="77"/>
      <c r="BA58" s="77"/>
      <c r="BB58" s="77"/>
      <c r="BC58" s="77"/>
      <c r="BD58" s="77"/>
      <c r="BE58" s="77"/>
      <c r="BF58" s="77"/>
      <c r="BG58" s="77"/>
      <c r="BH58" s="77"/>
      <c r="BI58" s="77"/>
      <c r="BJ58" s="77"/>
      <c r="BK58" s="77"/>
      <c r="BL58" s="77"/>
      <c r="BM58" s="77"/>
      <c r="BN58" s="77"/>
      <c r="BO58" s="77"/>
      <c r="BP58" s="77"/>
      <c r="BQ58" s="77"/>
      <c r="BR58" s="77"/>
      <c r="BS58" s="77"/>
      <c r="BT58" s="77"/>
      <c r="BU58" s="77"/>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row>
    <row r="80" spans="6:10" s="130" customFormat="1">
      <c r="F80" s="129"/>
      <c r="J80" s="131"/>
    </row>
  </sheetData>
  <sheetProtection algorithmName="SHA-512" hashValue="tNSfeHkr/tzan2WICADOgjtgsVUXI96jzXGwwEvx/X6cOCay0p9MlY0kREQo0v4+8EL2iEP74MlDZuKUEf9W6A==" saltValue="8GrQXxyfv//CxTEPjI94cQ==" spinCount="100000" sheet="1" objects="1" scenarios="1"/>
  <mergeCells count="33">
    <mergeCell ref="A56:C56"/>
    <mergeCell ref="J21:J22"/>
    <mergeCell ref="A15:B15"/>
    <mergeCell ref="K21:L21"/>
    <mergeCell ref="A8:B8"/>
    <mergeCell ref="A9:B9"/>
    <mergeCell ref="A11:B11"/>
    <mergeCell ref="A13:B13"/>
    <mergeCell ref="A14:B14"/>
    <mergeCell ref="A12:B12"/>
    <mergeCell ref="F11:L12"/>
    <mergeCell ref="M21:M22"/>
    <mergeCell ref="I20:M20"/>
    <mergeCell ref="A41:D42"/>
    <mergeCell ref="I21:I22"/>
    <mergeCell ref="F22:G22"/>
    <mergeCell ref="D22:E22"/>
    <mergeCell ref="A20:B21"/>
    <mergeCell ref="D20:G21"/>
    <mergeCell ref="A1:B1"/>
    <mergeCell ref="O11:O15"/>
    <mergeCell ref="I8:K8"/>
    <mergeCell ref="C2:M2"/>
    <mergeCell ref="C3:D3"/>
    <mergeCell ref="L13:L15"/>
    <mergeCell ref="M11:N11"/>
    <mergeCell ref="M13:N13"/>
    <mergeCell ref="M14:N14"/>
    <mergeCell ref="M15:N15"/>
    <mergeCell ref="I9:J9"/>
    <mergeCell ref="I13:J13"/>
    <mergeCell ref="I14:J14"/>
    <mergeCell ref="I15:J15"/>
  </mergeCells>
  <dataValidations count="1">
    <dataValidation type="list" allowBlank="1" showInputMessage="1" showErrorMessage="1" sqref="D10" xr:uid="{1C0FCB27-23F3-49D8-B164-5273F64F5ADD}">
      <formula1>$Q$6:$Q$7</formula1>
    </dataValidation>
  </dataValidations>
  <pageMargins left="0.74803149606299213" right="0.74803149606299213" top="0.98425196850393704" bottom="0.98425196850393704" header="0.51181102362204722" footer="0.51181102362204722"/>
  <pageSetup scale="70" orientation="landscape" horizontalDpi="4294967292" vertic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4"/>
  <sheetViews>
    <sheetView zoomScale="110" zoomScaleNormal="110" workbookViewId="0">
      <selection activeCell="I6" sqref="I6"/>
    </sheetView>
  </sheetViews>
  <sheetFormatPr baseColWidth="10" defaultRowHeight="12.75"/>
  <cols>
    <col min="1" max="1" width="7" customWidth="1"/>
    <col min="2" max="2" width="19.140625" customWidth="1"/>
    <col min="3" max="3" width="12.7109375" customWidth="1"/>
    <col min="4" max="4" width="16.7109375" customWidth="1"/>
    <col min="5" max="5" width="14.7109375" customWidth="1"/>
    <col min="6" max="6" width="16" customWidth="1"/>
    <col min="7" max="7" width="4" customWidth="1"/>
  </cols>
  <sheetData>
    <row r="1" spans="1:7">
      <c r="A1" s="219" t="s">
        <v>160</v>
      </c>
      <c r="B1" s="219"/>
    </row>
    <row r="2" spans="1:7" ht="14.25" customHeight="1">
      <c r="A2" s="234">
        <f>+'Cálculos DD y Ahorros'!C2</f>
        <v>0</v>
      </c>
      <c r="B2" s="234"/>
      <c r="C2" s="234"/>
      <c r="D2" s="234"/>
      <c r="E2" s="234"/>
      <c r="F2" s="234"/>
      <c r="G2" s="10"/>
    </row>
    <row r="3" spans="1:7">
      <c r="A3" s="10"/>
      <c r="B3" s="10"/>
      <c r="C3" s="10"/>
      <c r="D3" s="10"/>
      <c r="E3" s="10"/>
      <c r="F3" s="10"/>
      <c r="G3" s="10"/>
    </row>
    <row r="4" spans="1:7" ht="17.25" customHeight="1">
      <c r="A4" s="235" t="s">
        <v>135</v>
      </c>
      <c r="B4" s="235"/>
      <c r="C4" s="235"/>
      <c r="D4" s="235"/>
      <c r="E4" s="235"/>
      <c r="F4" s="235"/>
      <c r="G4" s="10"/>
    </row>
    <row r="5" spans="1:7" ht="14.25" customHeight="1">
      <c r="A5" s="40"/>
      <c r="B5" s="40"/>
      <c r="C5" s="40"/>
      <c r="D5" s="40"/>
      <c r="E5" s="40"/>
      <c r="F5" s="40"/>
      <c r="G5" s="10"/>
    </row>
    <row r="6" spans="1:7" ht="31.5" customHeight="1">
      <c r="A6" s="239" t="s">
        <v>106</v>
      </c>
      <c r="B6" s="239"/>
      <c r="C6" s="239"/>
      <c r="D6" s="2"/>
      <c r="E6" s="2"/>
      <c r="F6" s="2"/>
      <c r="G6" s="10"/>
    </row>
    <row r="7" spans="1:7" ht="15" customHeight="1">
      <c r="A7" s="237" t="s">
        <v>61</v>
      </c>
      <c r="B7" s="238"/>
      <c r="C7" s="20">
        <f>+'Cálculos DD y Ahorros'!D9</f>
        <v>0</v>
      </c>
      <c r="D7" s="2"/>
      <c r="E7" s="9"/>
      <c r="F7" s="65"/>
      <c r="G7" s="38"/>
    </row>
    <row r="8" spans="1:7" ht="15" customHeight="1">
      <c r="A8" s="237" t="s">
        <v>62</v>
      </c>
      <c r="B8" s="238"/>
      <c r="C8" s="20">
        <f>+'Cálculos DD y Ahorros'!D14</f>
        <v>0</v>
      </c>
      <c r="D8" s="2"/>
      <c r="E8" s="9"/>
      <c r="F8" s="65"/>
      <c r="G8" s="38"/>
    </row>
    <row r="9" spans="1:7" ht="13.5" customHeight="1">
      <c r="A9" s="236"/>
      <c r="B9" s="236"/>
      <c r="C9" s="236"/>
      <c r="D9" s="66"/>
      <c r="E9" s="9"/>
      <c r="F9" s="65"/>
      <c r="G9" s="38"/>
    </row>
    <row r="10" spans="1:7" ht="27" customHeight="1">
      <c r="A10" s="188" t="s">
        <v>144</v>
      </c>
      <c r="B10" s="188"/>
      <c r="C10" s="63" t="s">
        <v>109</v>
      </c>
      <c r="D10" s="64" t="s">
        <v>104</v>
      </c>
      <c r="E10" s="62" t="s">
        <v>105</v>
      </c>
      <c r="F10" s="65"/>
      <c r="G10" s="38"/>
    </row>
    <row r="11" spans="1:7" ht="18" customHeight="1">
      <c r="A11" s="220" t="s">
        <v>101</v>
      </c>
      <c r="B11" s="220"/>
      <c r="C11" s="71">
        <v>0.6</v>
      </c>
      <c r="D11" s="41">
        <f>((C7/1.19)*(C11)*('Precios Sociales'!$D$13))</f>
        <v>0</v>
      </c>
      <c r="E11" s="41">
        <f>((C8/1.19)*(0.6)*('Precios Sociales'!$D$13))</f>
        <v>0</v>
      </c>
      <c r="F11" s="65"/>
      <c r="G11" s="10"/>
    </row>
    <row r="12" spans="1:7" ht="18" customHeight="1">
      <c r="A12" s="220"/>
      <c r="B12" s="220"/>
      <c r="C12" s="71">
        <v>0.3</v>
      </c>
      <c r="D12" s="41">
        <f>((C7/1.19)*(C12))</f>
        <v>0</v>
      </c>
      <c r="E12" s="41">
        <f>((C8/1.19)*(0.3))</f>
        <v>0</v>
      </c>
      <c r="F12" s="65"/>
      <c r="G12" s="10"/>
    </row>
    <row r="13" spans="1:7" ht="18" customHeight="1">
      <c r="A13" s="220" t="s">
        <v>102</v>
      </c>
      <c r="B13" s="220"/>
      <c r="C13" s="71">
        <v>0.1</v>
      </c>
      <c r="D13" s="41">
        <f>((C7/1.19)*(C13)*('Precios Sociales'!$D$9))</f>
        <v>0</v>
      </c>
      <c r="E13" s="41">
        <f>((C8/1.19)*(0.1)*('Precios Sociales'!$D$9))</f>
        <v>0</v>
      </c>
      <c r="F13" s="65"/>
      <c r="G13" s="10"/>
    </row>
    <row r="14" spans="1:7" ht="18" customHeight="1">
      <c r="A14" s="28" t="s">
        <v>63</v>
      </c>
      <c r="B14" s="29"/>
      <c r="C14" s="29"/>
      <c r="D14" s="42">
        <f>SUM(D11:D13)</f>
        <v>0</v>
      </c>
      <c r="E14" s="42">
        <f>SUM(E11:E13)</f>
        <v>0</v>
      </c>
      <c r="F14" s="65"/>
      <c r="G14" s="10"/>
    </row>
    <row r="15" spans="1:7">
      <c r="A15" s="10"/>
      <c r="B15" s="10"/>
      <c r="C15" s="10"/>
      <c r="D15" s="10"/>
      <c r="E15" s="10"/>
      <c r="F15" s="39"/>
      <c r="G15" s="10"/>
    </row>
    <row r="16" spans="1:7" ht="40.5" customHeight="1">
      <c r="A16" s="221" t="s">
        <v>116</v>
      </c>
      <c r="B16" s="221"/>
      <c r="C16" s="221"/>
      <c r="D16" s="221"/>
      <c r="E16" s="221"/>
      <c r="F16" s="67"/>
      <c r="G16" s="10"/>
    </row>
    <row r="17" spans="1:9" ht="24" customHeight="1">
      <c r="A17" s="221" t="s">
        <v>112</v>
      </c>
      <c r="B17" s="221"/>
      <c r="C17" s="221"/>
      <c r="D17" s="221"/>
      <c r="E17" s="221"/>
      <c r="F17" s="67"/>
      <c r="G17" s="10"/>
    </row>
    <row r="18" spans="1:9">
      <c r="A18" s="10"/>
      <c r="B18" s="10"/>
      <c r="C18" s="10"/>
      <c r="D18" s="10"/>
      <c r="E18" s="10"/>
      <c r="F18" s="10"/>
      <c r="G18" s="10"/>
    </row>
    <row r="19" spans="1:9" ht="18.75">
      <c r="A19" s="230" t="s">
        <v>64</v>
      </c>
      <c r="B19" s="230"/>
      <c r="C19" s="230"/>
      <c r="D19" s="230"/>
      <c r="E19" s="230"/>
      <c r="F19" s="68"/>
      <c r="G19" s="2"/>
    </row>
    <row r="20" spans="1:9">
      <c r="A20" s="2"/>
      <c r="B20" s="10"/>
      <c r="C20" s="10"/>
      <c r="D20" s="10"/>
      <c r="E20" s="2"/>
      <c r="F20" s="2"/>
      <c r="G20" s="2"/>
    </row>
    <row r="21" spans="1:9">
      <c r="A21" s="222" t="s">
        <v>145</v>
      </c>
      <c r="B21" s="223"/>
      <c r="C21" s="226" t="s">
        <v>115</v>
      </c>
      <c r="D21" s="232" t="s">
        <v>108</v>
      </c>
      <c r="E21" s="233"/>
      <c r="F21" s="2"/>
      <c r="G21" s="2"/>
      <c r="I21" s="134"/>
    </row>
    <row r="22" spans="1:9" ht="26.25" customHeight="1">
      <c r="A22" s="224"/>
      <c r="B22" s="225"/>
      <c r="C22" s="226"/>
      <c r="D22" s="62" t="s">
        <v>107</v>
      </c>
      <c r="E22" s="62" t="s">
        <v>43</v>
      </c>
      <c r="F22" s="2"/>
      <c r="G22" s="2"/>
    </row>
    <row r="23" spans="1:9">
      <c r="A23" s="231" t="s">
        <v>55</v>
      </c>
      <c r="B23" s="231"/>
      <c r="C23" s="14">
        <v>0.14000000000000001</v>
      </c>
      <c r="D23" s="20">
        <v>95000</v>
      </c>
      <c r="E23" s="20">
        <f>+D23*'Precios Sociales'!D25</f>
        <v>87400</v>
      </c>
      <c r="F23" s="2"/>
      <c r="G23" s="2"/>
    </row>
    <row r="24" spans="1:9">
      <c r="A24" s="231" t="s">
        <v>56</v>
      </c>
      <c r="B24" s="231"/>
      <c r="C24" s="14">
        <v>0.82</v>
      </c>
      <c r="D24" s="20">
        <f>1616*'Cálculos DD y Ahorros'!$D$8*7*0.95</f>
        <v>0</v>
      </c>
      <c r="E24" s="20">
        <f>+D24*'Precios Sociales'!D26</f>
        <v>0</v>
      </c>
      <c r="F24" s="2"/>
      <c r="G24" s="2"/>
      <c r="H24" s="134"/>
      <c r="I24" s="136"/>
    </row>
    <row r="25" spans="1:9">
      <c r="A25" s="231" t="s">
        <v>59</v>
      </c>
      <c r="B25" s="231"/>
      <c r="C25" s="14">
        <v>0.04</v>
      </c>
      <c r="D25" s="20">
        <f>1616*'Cálculos DD y Ahorros'!$D$8*7*0.05</f>
        <v>0</v>
      </c>
      <c r="E25" s="20">
        <f>+D25</f>
        <v>0</v>
      </c>
      <c r="F25" s="2"/>
      <c r="G25" s="2"/>
    </row>
    <row r="26" spans="1:9">
      <c r="A26" s="228" t="s">
        <v>46</v>
      </c>
      <c r="B26" s="229"/>
      <c r="C26" s="15">
        <f>SUM(C23:C25)</f>
        <v>1</v>
      </c>
      <c r="D26" s="72">
        <f>SUM(D23:D25)</f>
        <v>95000</v>
      </c>
      <c r="E26" s="72">
        <f>SUM(E23:E25)</f>
        <v>87400</v>
      </c>
      <c r="F26" s="2"/>
      <c r="G26" s="2"/>
    </row>
    <row r="27" spans="1:9" ht="15">
      <c r="A27" s="69"/>
      <c r="B27" s="70"/>
      <c r="C27" s="15"/>
      <c r="D27" s="16"/>
      <c r="E27" s="16"/>
      <c r="F27" s="2"/>
      <c r="G27" s="2"/>
    </row>
    <row r="28" spans="1:9" ht="51.75" customHeight="1">
      <c r="A28" s="227" t="s">
        <v>117</v>
      </c>
      <c r="B28" s="227"/>
      <c r="C28" s="227"/>
      <c r="D28" s="227"/>
      <c r="E28" s="227"/>
      <c r="F28" s="2"/>
      <c r="G28" s="2"/>
    </row>
    <row r="29" spans="1:9">
      <c r="A29" s="2"/>
      <c r="B29" s="2"/>
      <c r="C29" s="2"/>
      <c r="D29" s="2"/>
      <c r="E29" s="2"/>
      <c r="F29" s="2"/>
      <c r="G29" s="2"/>
    </row>
    <row r="31" spans="1:9">
      <c r="D31" s="134"/>
    </row>
    <row r="32" spans="1:9">
      <c r="D32" s="134"/>
    </row>
    <row r="33" spans="4:4">
      <c r="D33" s="134"/>
    </row>
    <row r="34" spans="4:4">
      <c r="D34" s="135"/>
    </row>
  </sheetData>
  <sheetProtection algorithmName="SHA-512" hashValue="RlTaJOxfovlgGPGHh8xmVqw1WvSTSvJVBrwtxyslhdEqkxefsxbENlgWWAvzFovAq16giofmzPr1SgE5IcvKFA==" saltValue="ZZndVD6ue1dN8BUE69kQhQ==" spinCount="100000" sheet="1" objects="1" scenarios="1"/>
  <mergeCells count="22">
    <mergeCell ref="A17:E17"/>
    <mergeCell ref="A21:B22"/>
    <mergeCell ref="C21:C22"/>
    <mergeCell ref="A28:E28"/>
    <mergeCell ref="A26:B26"/>
    <mergeCell ref="A19:E19"/>
    <mergeCell ref="A24:B24"/>
    <mergeCell ref="A25:B25"/>
    <mergeCell ref="D21:E21"/>
    <mergeCell ref="A23:B23"/>
    <mergeCell ref="A1:B1"/>
    <mergeCell ref="A11:B11"/>
    <mergeCell ref="A12:B12"/>
    <mergeCell ref="A13:B13"/>
    <mergeCell ref="A16:E16"/>
    <mergeCell ref="A2:F2"/>
    <mergeCell ref="A4:F4"/>
    <mergeCell ref="A10:B10"/>
    <mergeCell ref="A9:C9"/>
    <mergeCell ref="A7:B7"/>
    <mergeCell ref="A8:B8"/>
    <mergeCell ref="A6:C6"/>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36"/>
  <sheetViews>
    <sheetView zoomScaleNormal="100" workbookViewId="0">
      <selection sqref="A1:B1"/>
    </sheetView>
  </sheetViews>
  <sheetFormatPr baseColWidth="10" defaultColWidth="11.42578125" defaultRowHeight="12.75"/>
  <cols>
    <col min="2" max="3" width="15.7109375" customWidth="1"/>
    <col min="4" max="4" width="17.7109375" customWidth="1"/>
    <col min="5" max="5" width="22.5703125" customWidth="1"/>
    <col min="6" max="6" width="15.7109375" customWidth="1"/>
    <col min="7" max="7" width="3.7109375" customWidth="1"/>
    <col min="8" max="8" width="14.28515625" bestFit="1" customWidth="1"/>
  </cols>
  <sheetData>
    <row r="1" spans="1:9">
      <c r="A1" s="192" t="s">
        <v>160</v>
      </c>
      <c r="B1" s="192"/>
      <c r="C1" s="43"/>
      <c r="D1" s="43"/>
      <c r="E1" s="43"/>
      <c r="F1" s="44"/>
      <c r="G1" s="2"/>
    </row>
    <row r="2" spans="1:9" ht="45.75" customHeight="1">
      <c r="A2" s="245">
        <f>+'Cálculos DD y Ahorros'!C2</f>
        <v>0</v>
      </c>
      <c r="B2" s="246"/>
      <c r="C2" s="246"/>
      <c r="D2" s="246"/>
      <c r="E2" s="246"/>
      <c r="F2" s="247"/>
      <c r="G2" s="2"/>
    </row>
    <row r="3" spans="1:9" ht="23.25" customHeight="1">
      <c r="A3" s="248" t="str">
        <f>+'Cálculos DD y Ahorros'!A3</f>
        <v xml:space="preserve">Código BIP: </v>
      </c>
      <c r="B3" s="249"/>
      <c r="C3" s="249"/>
      <c r="D3" s="250">
        <f>+'Cálculos DD y Ahorros'!C3</f>
        <v>0</v>
      </c>
      <c r="E3" s="250"/>
      <c r="F3" s="251"/>
      <c r="G3" s="2"/>
    </row>
    <row r="4" spans="1:9">
      <c r="A4" s="73"/>
      <c r="B4" s="48"/>
      <c r="C4" s="48"/>
      <c r="D4" s="48"/>
      <c r="E4" s="48"/>
      <c r="F4" s="49"/>
      <c r="G4" s="2"/>
    </row>
    <row r="5" spans="1:9" ht="18.75">
      <c r="A5" s="242" t="s">
        <v>66</v>
      </c>
      <c r="B5" s="243"/>
      <c r="C5" s="243"/>
      <c r="D5" s="243"/>
      <c r="E5" s="243"/>
      <c r="F5" s="244"/>
      <c r="G5" s="2"/>
    </row>
    <row r="6" spans="1:9" ht="18.75" customHeight="1">
      <c r="A6" s="45"/>
      <c r="B6" s="46"/>
      <c r="C6" s="46"/>
      <c r="D6" s="46"/>
      <c r="E6" s="46"/>
      <c r="F6" s="47"/>
      <c r="G6" s="2"/>
    </row>
    <row r="7" spans="1:9" ht="17.25" customHeight="1">
      <c r="A7" s="253" t="s">
        <v>68</v>
      </c>
      <c r="B7" s="253" t="s">
        <v>67</v>
      </c>
      <c r="C7" s="252" t="s">
        <v>136</v>
      </c>
      <c r="D7" s="252"/>
      <c r="E7" s="150" t="s">
        <v>138</v>
      </c>
      <c r="F7" s="253" t="s">
        <v>137</v>
      </c>
      <c r="G7" s="2"/>
    </row>
    <row r="8" spans="1:9" ht="75" customHeight="1">
      <c r="A8" s="253"/>
      <c r="B8" s="253"/>
      <c r="C8" s="59" t="s">
        <v>125</v>
      </c>
      <c r="D8" s="59" t="s">
        <v>126</v>
      </c>
      <c r="E8" s="59" t="s">
        <v>80</v>
      </c>
      <c r="F8" s="253"/>
      <c r="G8" s="2"/>
    </row>
    <row r="9" spans="1:9" ht="15">
      <c r="A9" s="50">
        <v>0</v>
      </c>
      <c r="B9" s="53">
        <f>+'Inversión y costos OyM Social'!D14</f>
        <v>0</v>
      </c>
      <c r="C9" s="51"/>
      <c r="D9" s="51"/>
      <c r="E9" s="51"/>
      <c r="F9" s="53">
        <f>-B9</f>
        <v>0</v>
      </c>
      <c r="G9" s="2"/>
    </row>
    <row r="10" spans="1:9" ht="15">
      <c r="A10" s="50">
        <v>1</v>
      </c>
      <c r="B10" s="13"/>
      <c r="C10" s="13">
        <f>+'Cálculos DD y Ahorros'!J24</f>
        <v>0</v>
      </c>
      <c r="D10" s="13">
        <f>+'Cálculos DD y Ahorros'!M24</f>
        <v>0</v>
      </c>
      <c r="E10" s="13">
        <v>0</v>
      </c>
      <c r="F10" s="53">
        <f>(C10+D10)-(E10)</f>
        <v>0</v>
      </c>
      <c r="G10" s="2"/>
      <c r="I10" s="11"/>
    </row>
    <row r="11" spans="1:9" ht="15">
      <c r="A11" s="50">
        <v>2</v>
      </c>
      <c r="B11" s="13"/>
      <c r="C11" s="13">
        <f>+'Cálculos DD y Ahorros'!J25</f>
        <v>0</v>
      </c>
      <c r="D11" s="13">
        <f>+'Cálculos DD y Ahorros'!M25</f>
        <v>0</v>
      </c>
      <c r="E11" s="13">
        <f>+'Inversión y costos OyM Social'!$E$26</f>
        <v>87400</v>
      </c>
      <c r="F11" s="53">
        <f>(C11+D11)-(E11)</f>
        <v>-87400</v>
      </c>
      <c r="G11" s="2"/>
    </row>
    <row r="12" spans="1:9" ht="15">
      <c r="A12" s="50">
        <v>3</v>
      </c>
      <c r="B12" s="13"/>
      <c r="C12" s="13">
        <f>+'Cálculos DD y Ahorros'!J26</f>
        <v>0</v>
      </c>
      <c r="D12" s="13">
        <f>+'Cálculos DD y Ahorros'!M26</f>
        <v>0</v>
      </c>
      <c r="E12" s="13">
        <f>+E11</f>
        <v>87400</v>
      </c>
      <c r="F12" s="53">
        <f t="shared" ref="F12:F17" si="0">(C12+D12)-(E12)</f>
        <v>-87400</v>
      </c>
      <c r="G12" s="2"/>
    </row>
    <row r="13" spans="1:9" ht="15">
      <c r="A13" s="50">
        <v>4</v>
      </c>
      <c r="B13" s="13"/>
      <c r="C13" s="13">
        <f>+'Cálculos DD y Ahorros'!J27</f>
        <v>0</v>
      </c>
      <c r="D13" s="13">
        <f>+'Cálculos DD y Ahorros'!M27</f>
        <v>0</v>
      </c>
      <c r="E13" s="13">
        <f t="shared" ref="E13:E19" si="1">+E12</f>
        <v>87400</v>
      </c>
      <c r="F13" s="53">
        <f t="shared" si="0"/>
        <v>-87400</v>
      </c>
      <c r="G13" s="2"/>
    </row>
    <row r="14" spans="1:9" ht="15">
      <c r="A14" s="50">
        <v>5</v>
      </c>
      <c r="B14" s="13"/>
      <c r="C14" s="13">
        <f>+'Cálculos DD y Ahorros'!J28</f>
        <v>0</v>
      </c>
      <c r="D14" s="13">
        <f>+'Cálculos DD y Ahorros'!M28</f>
        <v>0</v>
      </c>
      <c r="E14" s="13">
        <f t="shared" si="1"/>
        <v>87400</v>
      </c>
      <c r="F14" s="53">
        <f t="shared" si="0"/>
        <v>-87400</v>
      </c>
      <c r="G14" s="2"/>
    </row>
    <row r="15" spans="1:9" ht="15">
      <c r="A15" s="50">
        <v>6</v>
      </c>
      <c r="B15" s="13"/>
      <c r="C15" s="13">
        <f>+'Cálculos DD y Ahorros'!J29</f>
        <v>0</v>
      </c>
      <c r="D15" s="13">
        <f>+'Cálculos DD y Ahorros'!M29</f>
        <v>0</v>
      </c>
      <c r="E15" s="13">
        <f t="shared" si="1"/>
        <v>87400</v>
      </c>
      <c r="F15" s="53">
        <f t="shared" si="0"/>
        <v>-87400</v>
      </c>
      <c r="G15" s="2"/>
    </row>
    <row r="16" spans="1:9" ht="15">
      <c r="A16" s="50">
        <v>7</v>
      </c>
      <c r="B16" s="13"/>
      <c r="C16" s="13">
        <f>+'Cálculos DD y Ahorros'!J30</f>
        <v>0</v>
      </c>
      <c r="D16" s="13">
        <f>+'Cálculos DD y Ahorros'!M30</f>
        <v>0</v>
      </c>
      <c r="E16" s="13">
        <f t="shared" si="1"/>
        <v>87400</v>
      </c>
      <c r="F16" s="53">
        <f t="shared" si="0"/>
        <v>-87400</v>
      </c>
      <c r="G16" s="2"/>
    </row>
    <row r="17" spans="1:8" ht="15">
      <c r="A17" s="50">
        <v>8</v>
      </c>
      <c r="B17" s="13"/>
      <c r="C17" s="13">
        <f>+'Cálculos DD y Ahorros'!J31</f>
        <v>0</v>
      </c>
      <c r="D17" s="13">
        <f>+'Cálculos DD y Ahorros'!M31</f>
        <v>0</v>
      </c>
      <c r="E17" s="13">
        <f t="shared" si="1"/>
        <v>87400</v>
      </c>
      <c r="F17" s="53">
        <f t="shared" si="0"/>
        <v>-87400</v>
      </c>
      <c r="G17" s="2"/>
    </row>
    <row r="18" spans="1:8" ht="15">
      <c r="A18" s="50">
        <v>9</v>
      </c>
      <c r="B18" s="13"/>
      <c r="C18" s="13">
        <f>+'Cálculos DD y Ahorros'!J32</f>
        <v>0</v>
      </c>
      <c r="D18" s="13">
        <f>+'Cálculos DD y Ahorros'!M32</f>
        <v>0</v>
      </c>
      <c r="E18" s="13">
        <f t="shared" si="1"/>
        <v>87400</v>
      </c>
      <c r="F18" s="53">
        <f>(C18+D18)-(E18)</f>
        <v>-87400</v>
      </c>
      <c r="G18" s="2"/>
    </row>
    <row r="19" spans="1:8" ht="15">
      <c r="A19" s="50">
        <v>10</v>
      </c>
      <c r="B19" s="53">
        <f>+'Inversión y costos OyM Social'!E14</f>
        <v>0</v>
      </c>
      <c r="C19" s="13">
        <f>+'Cálculos DD y Ahorros'!J33</f>
        <v>0</v>
      </c>
      <c r="D19" s="13">
        <f>+'Cálculos DD y Ahorros'!M33</f>
        <v>0</v>
      </c>
      <c r="E19" s="13">
        <f t="shared" si="1"/>
        <v>87400</v>
      </c>
      <c r="F19" s="53">
        <f>(C19+D19)-E19-B19</f>
        <v>-87400</v>
      </c>
      <c r="G19" s="2"/>
    </row>
    <row r="20" spans="1:8" ht="15">
      <c r="A20" s="50">
        <v>11</v>
      </c>
      <c r="B20" s="13"/>
      <c r="C20" s="13">
        <f>+'Cálculos DD y Ahorros'!J34</f>
        <v>0</v>
      </c>
      <c r="D20" s="13">
        <f>+'Cálculos DD y Ahorros'!M34</f>
        <v>0</v>
      </c>
      <c r="E20" s="13">
        <f>+E19</f>
        <v>87400</v>
      </c>
      <c r="F20" s="53">
        <f>(C20+D20)-E20-B20</f>
        <v>-87400</v>
      </c>
      <c r="G20" s="2"/>
    </row>
    <row r="21" spans="1:8" ht="15">
      <c r="A21" s="50">
        <v>12</v>
      </c>
      <c r="B21" s="13"/>
      <c r="C21" s="13">
        <f>+'Cálculos DD y Ahorros'!J35</f>
        <v>0</v>
      </c>
      <c r="D21" s="13">
        <f>+'Cálculos DD y Ahorros'!M35</f>
        <v>0</v>
      </c>
      <c r="E21" s="13">
        <f t="shared" ref="E21:E28" si="2">+E20</f>
        <v>87400</v>
      </c>
      <c r="F21" s="53">
        <f t="shared" ref="F21:F28" si="3">(C21+D21)-E21-B21</f>
        <v>-87400</v>
      </c>
      <c r="G21" s="2"/>
    </row>
    <row r="22" spans="1:8" ht="15">
      <c r="A22" s="50">
        <v>13</v>
      </c>
      <c r="B22" s="13"/>
      <c r="C22" s="13">
        <f>+'Cálculos DD y Ahorros'!J36</f>
        <v>0</v>
      </c>
      <c r="D22" s="13">
        <f>+'Cálculos DD y Ahorros'!M36</f>
        <v>0</v>
      </c>
      <c r="E22" s="13">
        <f t="shared" si="2"/>
        <v>87400</v>
      </c>
      <c r="F22" s="53">
        <f t="shared" si="3"/>
        <v>-87400</v>
      </c>
      <c r="G22" s="2"/>
    </row>
    <row r="23" spans="1:8" ht="15">
      <c r="A23" s="50">
        <v>14</v>
      </c>
      <c r="B23" s="13"/>
      <c r="C23" s="13">
        <f>+'Cálculos DD y Ahorros'!J37</f>
        <v>0</v>
      </c>
      <c r="D23" s="13">
        <f>+'Cálculos DD y Ahorros'!M37</f>
        <v>0</v>
      </c>
      <c r="E23" s="13">
        <f t="shared" si="2"/>
        <v>87400</v>
      </c>
      <c r="F23" s="53">
        <f t="shared" si="3"/>
        <v>-87400</v>
      </c>
      <c r="G23" s="2"/>
    </row>
    <row r="24" spans="1:8" ht="15">
      <c r="A24" s="50">
        <v>15</v>
      </c>
      <c r="B24" s="13"/>
      <c r="C24" s="13">
        <f>+'Cálculos DD y Ahorros'!J38</f>
        <v>0</v>
      </c>
      <c r="D24" s="13">
        <f>+'Cálculos DD y Ahorros'!M38</f>
        <v>0</v>
      </c>
      <c r="E24" s="13">
        <f t="shared" si="2"/>
        <v>87400</v>
      </c>
      <c r="F24" s="53">
        <f t="shared" si="3"/>
        <v>-87400</v>
      </c>
      <c r="G24" s="2"/>
    </row>
    <row r="25" spans="1:8" ht="15">
      <c r="A25" s="50">
        <v>16</v>
      </c>
      <c r="B25" s="13"/>
      <c r="C25" s="13">
        <f>+'Cálculos DD y Ahorros'!J39</f>
        <v>0</v>
      </c>
      <c r="D25" s="13">
        <f>+'Cálculos DD y Ahorros'!M39</f>
        <v>0</v>
      </c>
      <c r="E25" s="13">
        <f t="shared" si="2"/>
        <v>87400</v>
      </c>
      <c r="F25" s="53">
        <f t="shared" si="3"/>
        <v>-87400</v>
      </c>
      <c r="G25" s="2"/>
    </row>
    <row r="26" spans="1:8" ht="15">
      <c r="A26" s="50">
        <v>17</v>
      </c>
      <c r="B26" s="13"/>
      <c r="C26" s="13">
        <f>+'Cálculos DD y Ahorros'!J40</f>
        <v>0</v>
      </c>
      <c r="D26" s="13">
        <f>+'Cálculos DD y Ahorros'!M40</f>
        <v>0</v>
      </c>
      <c r="E26" s="13">
        <f t="shared" si="2"/>
        <v>87400</v>
      </c>
      <c r="F26" s="53">
        <f t="shared" si="3"/>
        <v>-87400</v>
      </c>
      <c r="G26" s="2"/>
    </row>
    <row r="27" spans="1:8" ht="15">
      <c r="A27" s="50">
        <v>18</v>
      </c>
      <c r="B27" s="13"/>
      <c r="C27" s="13">
        <f>+'Cálculos DD y Ahorros'!J41</f>
        <v>0</v>
      </c>
      <c r="D27" s="13">
        <f>+'Cálculos DD y Ahorros'!M41</f>
        <v>0</v>
      </c>
      <c r="E27" s="13">
        <f t="shared" si="2"/>
        <v>87400</v>
      </c>
      <c r="F27" s="53">
        <f t="shared" si="3"/>
        <v>-87400</v>
      </c>
      <c r="G27" s="2"/>
    </row>
    <row r="28" spans="1:8" ht="15">
      <c r="A28" s="50">
        <v>19</v>
      </c>
      <c r="B28" s="13"/>
      <c r="C28" s="13">
        <f>+'Cálculos DD y Ahorros'!J42</f>
        <v>0</v>
      </c>
      <c r="D28" s="13">
        <f>+'Cálculos DD y Ahorros'!M42</f>
        <v>0</v>
      </c>
      <c r="E28" s="13">
        <f t="shared" si="2"/>
        <v>87400</v>
      </c>
      <c r="F28" s="53">
        <f t="shared" si="3"/>
        <v>-87400</v>
      </c>
      <c r="G28" s="2"/>
    </row>
    <row r="29" spans="1:8" ht="15">
      <c r="A29" s="50">
        <v>20</v>
      </c>
      <c r="B29" s="13">
        <f>+'Cálculo Valor Residual'!F12</f>
        <v>-373222.8631691098</v>
      </c>
      <c r="C29" s="13">
        <f>+'Cálculos DD y Ahorros'!J43</f>
        <v>0</v>
      </c>
      <c r="D29" s="13">
        <f>+'Cálculos DD y Ahorros'!M43</f>
        <v>0</v>
      </c>
      <c r="E29" s="13">
        <f>+E28</f>
        <v>87400</v>
      </c>
      <c r="F29" s="53">
        <f>(C29+D29)-E29+B29</f>
        <v>-460622.8631691098</v>
      </c>
      <c r="G29" s="2"/>
      <c r="H29" s="143"/>
    </row>
    <row r="30" spans="1:8">
      <c r="A30" s="54"/>
      <c r="B30" s="2"/>
      <c r="C30" s="2"/>
      <c r="D30" s="2"/>
      <c r="E30" s="2"/>
      <c r="F30" s="55"/>
      <c r="G30" s="2"/>
    </row>
    <row r="31" spans="1:8" ht="15.75" customHeight="1">
      <c r="A31" s="54"/>
      <c r="B31" s="2"/>
      <c r="C31" s="2"/>
      <c r="D31" s="2"/>
      <c r="E31" s="151" t="s">
        <v>93</v>
      </c>
      <c r="F31" s="151">
        <f>F9+NPV('Precios Sociales'!D6,F10:F29)</f>
        <v>-1089534.1122716083</v>
      </c>
      <c r="G31" s="2"/>
    </row>
    <row r="32" spans="1:8" ht="21" customHeight="1">
      <c r="A32" s="54"/>
      <c r="B32" s="2"/>
      <c r="C32" s="2"/>
      <c r="D32" s="2"/>
      <c r="E32" s="151" t="s">
        <v>94</v>
      </c>
      <c r="F32" s="152" t="e">
        <f>IRR(F9:F29)</f>
        <v>#NUM!</v>
      </c>
      <c r="G32" s="2"/>
    </row>
    <row r="33" spans="1:7" ht="18" customHeight="1">
      <c r="A33" s="54"/>
      <c r="B33" s="2"/>
      <c r="C33" s="2"/>
      <c r="D33" s="2"/>
      <c r="E33" s="240" t="s">
        <v>95</v>
      </c>
      <c r="F33" s="60" t="e">
        <f>'Cálculos DD y Ahorros'!E36/'Cálculos DD y Ahorros'!B35</f>
        <v>#DIV/0!</v>
      </c>
      <c r="G33" s="2"/>
    </row>
    <row r="34" spans="1:7" ht="18" customHeight="1">
      <c r="A34" s="54"/>
      <c r="B34" s="2"/>
      <c r="C34" s="2"/>
      <c r="D34" s="2"/>
      <c r="E34" s="241"/>
      <c r="F34" s="61">
        <f>IF('Cálculos DD y Ahorros'!D10="BT1",('Cálculos DD y Ahorros'!E36*'Cálculos DD y Ahorros'!D11*2),('Cálculos DD y Ahorros'!E36*'Cálculos DD y Ahorros'!D11))</f>
        <v>0</v>
      </c>
      <c r="G34" s="2"/>
    </row>
    <row r="35" spans="1:7">
      <c r="A35" s="56"/>
      <c r="B35" s="57"/>
      <c r="C35" s="57"/>
      <c r="D35" s="57"/>
      <c r="E35" s="57"/>
      <c r="F35" s="58"/>
      <c r="G35" s="2"/>
    </row>
    <row r="36" spans="1:7">
      <c r="A36" s="2"/>
      <c r="B36" s="2"/>
      <c r="C36" s="2"/>
      <c r="D36" s="2"/>
      <c r="E36" s="2"/>
      <c r="F36" s="2"/>
      <c r="G36" s="2"/>
    </row>
  </sheetData>
  <sheetProtection algorithmName="SHA-512" hashValue="SeJER3KGkwAVczamOIsFPTHXP37hfqeVbxN7zFikMgNQT/jVt0euS2qWRuoORiSGiFK0jWJOlaMaq7QD54zHTw==" saltValue="PxEMANCmzJzD081tvgWYxw==" spinCount="100000" sheet="1" objects="1" scenarios="1"/>
  <mergeCells count="10">
    <mergeCell ref="A1:B1"/>
    <mergeCell ref="E33:E34"/>
    <mergeCell ref="A5:F5"/>
    <mergeCell ref="A2:F2"/>
    <mergeCell ref="A3:C3"/>
    <mergeCell ref="D3:F3"/>
    <mergeCell ref="C7:D7"/>
    <mergeCell ref="A7:A8"/>
    <mergeCell ref="B7:B8"/>
    <mergeCell ref="F7:F8"/>
  </mergeCells>
  <printOptions horizontalCentered="1"/>
  <pageMargins left="0.51181102362204722" right="0.70866141732283472" top="0.74803149606299213" bottom="0.74803149606299213" header="0.31496062992125984" footer="0.31496062992125984"/>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21518-5279-4AE1-A242-2E64E433AD0B}">
  <dimension ref="A1:G16"/>
  <sheetViews>
    <sheetView workbookViewId="0">
      <selection activeCell="K4" sqref="K4"/>
    </sheetView>
  </sheetViews>
  <sheetFormatPr baseColWidth="10" defaultRowHeight="12.75"/>
  <cols>
    <col min="3" max="3" width="11.42578125" customWidth="1"/>
  </cols>
  <sheetData>
    <row r="1" spans="1:7">
      <c r="A1" s="192" t="s">
        <v>160</v>
      </c>
      <c r="B1" s="192"/>
    </row>
    <row r="2" spans="1:7" ht="21.75" customHeight="1">
      <c r="A2" s="254" t="s">
        <v>147</v>
      </c>
      <c r="B2" s="254"/>
      <c r="C2" s="254"/>
      <c r="D2" s="254"/>
      <c r="E2" s="254"/>
      <c r="F2" s="254"/>
    </row>
    <row r="3" spans="1:7" ht="45">
      <c r="A3" s="253" t="s">
        <v>68</v>
      </c>
      <c r="B3" s="253" t="s">
        <v>148</v>
      </c>
      <c r="C3" s="258" t="s">
        <v>136</v>
      </c>
      <c r="D3" s="258"/>
      <c r="E3" s="150" t="s">
        <v>138</v>
      </c>
      <c r="F3" s="253" t="s">
        <v>137</v>
      </c>
    </row>
    <row r="4" spans="1:7" ht="90">
      <c r="A4" s="253"/>
      <c r="B4" s="253"/>
      <c r="C4" s="59" t="s">
        <v>125</v>
      </c>
      <c r="D4" s="59" t="s">
        <v>126</v>
      </c>
      <c r="E4" s="59" t="s">
        <v>80</v>
      </c>
      <c r="F4" s="253"/>
    </row>
    <row r="5" spans="1:7" ht="15">
      <c r="A5" s="153">
        <v>20</v>
      </c>
      <c r="B5" s="52">
        <f>+'Inversión y costos OyM Social'!E14</f>
        <v>0</v>
      </c>
      <c r="C5" s="154"/>
      <c r="D5" s="154"/>
      <c r="E5" s="154"/>
      <c r="F5" s="53">
        <f>(C5+D5)-E5-B5</f>
        <v>0</v>
      </c>
    </row>
    <row r="6" spans="1:7" ht="15">
      <c r="A6" s="153">
        <v>21</v>
      </c>
      <c r="B6" s="52"/>
      <c r="C6" s="154">
        <f>+'Cálculos DD y Ahorros'!J44</f>
        <v>0</v>
      </c>
      <c r="D6" s="154">
        <f>+'Cálculos DD y Ahorros'!M44</f>
        <v>0</v>
      </c>
      <c r="E6" s="154">
        <f>+'Evaluación Económica'!E29</f>
        <v>87400</v>
      </c>
      <c r="F6" s="53">
        <f>(C6+D6)-E6-B6</f>
        <v>-87400</v>
      </c>
    </row>
    <row r="7" spans="1:7" ht="15">
      <c r="A7" s="153">
        <v>22</v>
      </c>
      <c r="B7" s="155"/>
      <c r="C7" s="154">
        <f>+'Cálculos DD y Ahorros'!J45</f>
        <v>0</v>
      </c>
      <c r="D7" s="154">
        <f>+'Cálculos DD y Ahorros'!M45</f>
        <v>0</v>
      </c>
      <c r="E7" s="154">
        <f>+E6</f>
        <v>87400</v>
      </c>
      <c r="F7" s="53">
        <f>(C7+D7)-E7+B7</f>
        <v>-87400</v>
      </c>
    </row>
    <row r="8" spans="1:7" ht="15">
      <c r="A8" s="153">
        <v>23</v>
      </c>
      <c r="B8" s="155"/>
      <c r="C8" s="154">
        <f>+'Cálculos DD y Ahorros'!J46</f>
        <v>0</v>
      </c>
      <c r="D8" s="154">
        <f>+'Cálculos DD y Ahorros'!M46</f>
        <v>0</v>
      </c>
      <c r="E8" s="154">
        <f t="shared" ref="E8:E10" si="0">+E7</f>
        <v>87400</v>
      </c>
      <c r="F8" s="53">
        <f>(C8+D8)-E8+B8</f>
        <v>-87400</v>
      </c>
    </row>
    <row r="9" spans="1:7" ht="15">
      <c r="A9" s="153">
        <v>24</v>
      </c>
      <c r="B9" s="155"/>
      <c r="C9" s="154">
        <f>+'Cálculos DD y Ahorros'!J47</f>
        <v>0</v>
      </c>
      <c r="D9" s="154">
        <f>+'Cálculos DD y Ahorros'!M47</f>
        <v>0</v>
      </c>
      <c r="E9" s="154">
        <f t="shared" si="0"/>
        <v>87400</v>
      </c>
      <c r="F9" s="53">
        <f>(C9+D9)-E9+B9</f>
        <v>-87400</v>
      </c>
    </row>
    <row r="10" spans="1:7" ht="15">
      <c r="A10" s="153">
        <v>25</v>
      </c>
      <c r="B10" s="155"/>
      <c r="C10" s="154">
        <f>+'Cálculos DD y Ahorros'!J48</f>
        <v>0</v>
      </c>
      <c r="D10" s="154">
        <f>+'Cálculos DD y Ahorros'!M48</f>
        <v>0</v>
      </c>
      <c r="E10" s="154">
        <f t="shared" si="0"/>
        <v>87400</v>
      </c>
      <c r="F10" s="53">
        <f t="shared" ref="F10" si="1">(C10+D10)-E10+B10</f>
        <v>-87400</v>
      </c>
    </row>
    <row r="12" spans="1:7" ht="15">
      <c r="D12" s="255" t="s">
        <v>151</v>
      </c>
      <c r="E12" s="255"/>
      <c r="F12" s="158">
        <f>+F5+NPV('Precios Sociales'!D6,F6:F10)</f>
        <v>-373222.8631691098</v>
      </c>
      <c r="G12" s="157"/>
    </row>
    <row r="15" spans="1:7" ht="27.75" customHeight="1">
      <c r="A15" s="256" t="s">
        <v>149</v>
      </c>
      <c r="B15" s="257"/>
      <c r="C15" s="257"/>
      <c r="D15" s="257"/>
      <c r="E15" s="257"/>
      <c r="F15" s="257"/>
    </row>
    <row r="16" spans="1:7" ht="45" customHeight="1">
      <c r="A16" s="256" t="s">
        <v>150</v>
      </c>
      <c r="B16" s="257"/>
      <c r="C16" s="257"/>
      <c r="D16" s="257"/>
      <c r="E16" s="257"/>
      <c r="F16" s="257"/>
    </row>
  </sheetData>
  <sheetProtection algorithmName="SHA-512" hashValue="RysKAUvYpAZGUk3Hr9yLYosRbO3dlRN7OmZMYVhfTwcdminySe711oOkOVaqKHX+ZdIFSowOHAkCjWWoatFBmA==" saltValue="CKlf01fCIwHgiImja9NWiw==" spinCount="100000" sheet="1" objects="1" scenarios="1"/>
  <mergeCells count="9">
    <mergeCell ref="A1:B1"/>
    <mergeCell ref="A2:F2"/>
    <mergeCell ref="D12:E12"/>
    <mergeCell ref="A15:F15"/>
    <mergeCell ref="A16:F16"/>
    <mergeCell ref="A3:A4"/>
    <mergeCell ref="B3:B4"/>
    <mergeCell ref="C3:D3"/>
    <mergeCell ref="F3:F4"/>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Instrucciones </vt:lpstr>
      <vt:lpstr>Precios Sociales</vt:lpstr>
      <vt:lpstr>Cálculos DD y Ahorros</vt:lpstr>
      <vt:lpstr>Inversión y costos OyM Social</vt:lpstr>
      <vt:lpstr>Evaluación Económica</vt:lpstr>
      <vt:lpstr>Cálculo Valor Residual</vt:lpstr>
      <vt:lpstr>'Cálculos DD y Ahorros'!Área_de_impresión</vt:lpstr>
      <vt:lpstr>'Evaluación Económica'!Área_de_impresión</vt:lpstr>
      <vt:lpstr>'Instrucciones '!Área_de_impresión</vt:lpstr>
      <vt:lpstr>'Precios Sociales'!Área_de_impresión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Irene Righetti</dc:creator>
  <cp:lastModifiedBy>Irene Righetti</cp:lastModifiedBy>
  <cp:lastPrinted>2018-12-19T19:57:11Z</cp:lastPrinted>
  <dcterms:created xsi:type="dcterms:W3CDTF">2009-09-04T16:44:00Z</dcterms:created>
  <dcterms:modified xsi:type="dcterms:W3CDTF">2025-04-22T13:34:29Z</dcterms:modified>
</cp:coreProperties>
</file>